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ychomcmanus/Documents/PSC-CUNY/Bargaining/Costing/"/>
    </mc:Choice>
  </mc:AlternateContent>
  <xr:revisionPtr revIDLastSave="0" documentId="13_ncr:1_{A4DE94AF-C11F-2E43-842B-2B260E069ED4}" xr6:coauthVersionLast="47" xr6:coauthVersionMax="47" xr10:uidLastSave="{00000000-0000-0000-0000-000000000000}"/>
  <bookViews>
    <workbookView xWindow="14600" yWindow="11300" windowWidth="32880" windowHeight="27540" xr2:uid="{8349C2A6-1D0B-574F-AEBF-8EBBC657F647}"/>
  </bookViews>
  <sheets>
    <sheet name="Full Time (Except HEO)" sheetId="1" r:id="rId1"/>
    <sheet name="Teaching Adjuncts" sheetId="2" r:id="rId2"/>
    <sheet name="NTA, Adj. CLT" sheetId="4" r:id="rId3"/>
    <sheet name="HEO Series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E14" i="2"/>
  <c r="G41" i="3"/>
  <c r="E13" i="4"/>
  <c r="F38" i="3"/>
  <c r="C38" i="3"/>
  <c r="E38" i="3" s="1"/>
  <c r="C37" i="1"/>
  <c r="E37" i="1" s="1"/>
  <c r="G37" i="1" s="1"/>
  <c r="E12" i="2"/>
  <c r="E11" i="4"/>
  <c r="C37" i="3"/>
  <c r="E10" i="4"/>
  <c r="E11" i="2"/>
  <c r="C33" i="1"/>
  <c r="E33" i="1" s="1"/>
  <c r="F33" i="1" s="1"/>
  <c r="C34" i="1"/>
  <c r="E34" i="1" s="1"/>
  <c r="C35" i="1"/>
  <c r="E35" i="1" s="1"/>
  <c r="C36" i="1"/>
  <c r="E36" i="1" s="1"/>
  <c r="C32" i="1"/>
  <c r="E32" i="1" s="1"/>
  <c r="F37" i="1" l="1"/>
  <c r="G38" i="3"/>
  <c r="F36" i="1"/>
  <c r="G36" i="1"/>
  <c r="F35" i="1"/>
  <c r="G35" i="1"/>
  <c r="G34" i="1"/>
  <c r="F34" i="1"/>
  <c r="G33" i="1"/>
  <c r="G32" i="1"/>
  <c r="F32" i="1"/>
  <c r="C31" i="1"/>
  <c r="E31" i="1" s="1"/>
  <c r="C30" i="1"/>
  <c r="E30" i="1" s="1"/>
  <c r="F30" i="1" s="1"/>
  <c r="E31" i="3"/>
  <c r="F31" i="3" s="1"/>
  <c r="E32" i="3"/>
  <c r="F32" i="3" s="1"/>
  <c r="E22" i="1"/>
  <c r="E23" i="1"/>
  <c r="E24" i="1"/>
  <c r="E25" i="1"/>
  <c r="E26" i="1"/>
  <c r="E27" i="1"/>
  <c r="E28" i="1"/>
  <c r="E29" i="1"/>
  <c r="E21" i="1"/>
  <c r="E19" i="1"/>
  <c r="E20" i="1"/>
  <c r="E18" i="1"/>
  <c r="E9" i="1"/>
  <c r="E10" i="1"/>
  <c r="E11" i="1"/>
  <c r="E12" i="1"/>
  <c r="E13" i="1"/>
  <c r="E14" i="1"/>
  <c r="E15" i="1"/>
  <c r="E16" i="1"/>
  <c r="E17" i="1"/>
  <c r="E8" i="1"/>
  <c r="E26" i="3"/>
  <c r="E27" i="3"/>
  <c r="E28" i="3"/>
  <c r="E29" i="3"/>
  <c r="E30" i="3"/>
  <c r="E25" i="3"/>
  <c r="C25" i="3"/>
  <c r="E23" i="3"/>
  <c r="E24" i="3"/>
  <c r="E22" i="3"/>
  <c r="E14" i="3"/>
  <c r="E15" i="3"/>
  <c r="E16" i="3"/>
  <c r="E17" i="3"/>
  <c r="E18" i="3"/>
  <c r="E19" i="3"/>
  <c r="E20" i="3"/>
  <c r="E21" i="3"/>
  <c r="E13" i="3"/>
  <c r="E10" i="3"/>
  <c r="E11" i="3"/>
  <c r="E12" i="3"/>
  <c r="E9" i="3"/>
  <c r="E8" i="3"/>
  <c r="G31" i="1" l="1"/>
  <c r="F31" i="1"/>
  <c r="G30" i="1"/>
  <c r="E9" i="4"/>
  <c r="E8" i="4"/>
  <c r="E7" i="4"/>
  <c r="E6" i="4"/>
  <c r="E5" i="4"/>
  <c r="E4" i="4"/>
  <c r="C13" i="3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8" i="3"/>
  <c r="F8" i="3"/>
  <c r="C9" i="3"/>
  <c r="C10" i="3" s="1"/>
  <c r="C11" i="3" s="1"/>
  <c r="C12" i="3" s="1"/>
  <c r="E8" i="2"/>
  <c r="E5" i="2"/>
  <c r="E9" i="2"/>
  <c r="E10" i="2"/>
  <c r="E6" i="2"/>
  <c r="E7" i="2"/>
  <c r="C26" i="3" l="1"/>
  <c r="C27" i="3" s="1"/>
  <c r="C28" i="3" s="1"/>
  <c r="C29" i="3" s="1"/>
  <c r="C30" i="3" s="1"/>
  <c r="C31" i="3" s="1"/>
  <c r="F20" i="3"/>
  <c r="G20" i="3"/>
  <c r="F19" i="3"/>
  <c r="G19" i="3"/>
  <c r="G8" i="3"/>
  <c r="C18" i="1"/>
  <c r="E7" i="1"/>
  <c r="C7" i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32" i="3" l="1"/>
  <c r="G31" i="3"/>
  <c r="F7" i="1"/>
  <c r="G21" i="3"/>
  <c r="F21" i="3"/>
  <c r="G9" i="3"/>
  <c r="F9" i="3"/>
  <c r="G7" i="1"/>
  <c r="C19" i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G32" i="3" l="1"/>
  <c r="C33" i="3"/>
  <c r="G8" i="1"/>
  <c r="F8" i="1"/>
  <c r="F10" i="3"/>
  <c r="G10" i="3"/>
  <c r="F22" i="3"/>
  <c r="G22" i="3"/>
  <c r="E33" i="3" l="1"/>
  <c r="C34" i="3"/>
  <c r="F33" i="3"/>
  <c r="G33" i="3"/>
  <c r="F10" i="1"/>
  <c r="G10" i="1"/>
  <c r="G9" i="1"/>
  <c r="F9" i="1"/>
  <c r="G23" i="3"/>
  <c r="F23" i="3"/>
  <c r="G11" i="3"/>
  <c r="F11" i="3"/>
  <c r="G11" i="1"/>
  <c r="F11" i="1"/>
  <c r="C35" i="3" l="1"/>
  <c r="E34" i="3"/>
  <c r="F12" i="3"/>
  <c r="G12" i="3"/>
  <c r="F24" i="3"/>
  <c r="G24" i="3"/>
  <c r="G12" i="1"/>
  <c r="F12" i="1"/>
  <c r="G34" i="3" l="1"/>
  <c r="F34" i="3"/>
  <c r="C36" i="3"/>
  <c r="E35" i="3"/>
  <c r="G25" i="3"/>
  <c r="F25" i="3"/>
  <c r="G13" i="3"/>
  <c r="F13" i="3"/>
  <c r="G13" i="1"/>
  <c r="F13" i="1"/>
  <c r="G35" i="3" l="1"/>
  <c r="F35" i="3"/>
  <c r="E37" i="3"/>
  <c r="E36" i="3"/>
  <c r="F14" i="3"/>
  <c r="G14" i="3"/>
  <c r="F26" i="3"/>
  <c r="G26" i="3"/>
  <c r="G14" i="1"/>
  <c r="F14" i="1"/>
  <c r="G37" i="3" l="1"/>
  <c r="F37" i="3"/>
  <c r="F36" i="3"/>
  <c r="G36" i="3"/>
  <c r="G27" i="3"/>
  <c r="F27" i="3"/>
  <c r="G15" i="3"/>
  <c r="F15" i="3"/>
  <c r="G15" i="1"/>
  <c r="F15" i="1"/>
  <c r="F16" i="3" l="1"/>
  <c r="G16" i="3"/>
  <c r="F28" i="3"/>
  <c r="G28" i="3"/>
  <c r="G16" i="1"/>
  <c r="F16" i="1"/>
  <c r="G29" i="3" l="1"/>
  <c r="F29" i="3"/>
  <c r="G17" i="3"/>
  <c r="F17" i="3"/>
  <c r="F17" i="1"/>
  <c r="G17" i="1"/>
  <c r="F18" i="3" l="1"/>
  <c r="G18" i="3"/>
  <c r="G30" i="3"/>
  <c r="F30" i="3"/>
  <c r="F18" i="1"/>
  <c r="G18" i="1"/>
  <c r="G19" i="1" l="1"/>
  <c r="F19" i="1"/>
  <c r="G20" i="1" l="1"/>
  <c r="F20" i="1"/>
  <c r="G21" i="1" l="1"/>
  <c r="F21" i="1"/>
  <c r="G22" i="1" l="1"/>
  <c r="F22" i="1"/>
  <c r="F23" i="1" l="1"/>
  <c r="G23" i="1"/>
  <c r="G24" i="1" l="1"/>
  <c r="F24" i="1"/>
  <c r="F25" i="1" l="1"/>
  <c r="G25" i="1"/>
  <c r="F26" i="1" l="1"/>
  <c r="G26" i="1"/>
  <c r="G27" i="1" l="1"/>
  <c r="F27" i="1"/>
  <c r="G28" i="1" l="1"/>
  <c r="F28" i="1"/>
  <c r="G29" i="1" l="1"/>
  <c r="F29" i="1"/>
</calcChain>
</file>

<file path=xl/sharedStrings.xml><?xml version="1.0" encoding="utf-8"?>
<sst xmlns="http://schemas.openxmlformats.org/spreadsheetml/2006/main" count="70" uniqueCount="47">
  <si>
    <t>Total Backpay*</t>
  </si>
  <si>
    <t>Pre-CBA Monthly Pay</t>
  </si>
  <si>
    <t>Salary Step</t>
  </si>
  <si>
    <t>Monthly Difference</t>
  </si>
  <si>
    <t>Date</t>
  </si>
  <si>
    <t>Spring 2023</t>
  </si>
  <si>
    <t>Summer 2023</t>
  </si>
  <si>
    <t>Fall 2024</t>
  </si>
  <si>
    <t>Fall 2023</t>
  </si>
  <si>
    <t>Spring 2024</t>
  </si>
  <si>
    <t>Summer 2024</t>
  </si>
  <si>
    <t>Retro Pay</t>
  </si>
  <si>
    <t>Monthly Pay under CBA</t>
  </si>
  <si>
    <t>Enter Hourly Rate:</t>
  </si>
  <si>
    <t>Total Number of Appointment Hours + Office Hours:</t>
  </si>
  <si>
    <t>Total Retro Pay:</t>
  </si>
  <si>
    <t>Semester</t>
  </si>
  <si>
    <t>Adjunct Lecturer</t>
  </si>
  <si>
    <t>Adjunct Assistant Professor</t>
  </si>
  <si>
    <t>Adjunct Associate Professor</t>
  </si>
  <si>
    <t>Adjunct Professor</t>
  </si>
  <si>
    <t>Enter Total Hours Worked:</t>
  </si>
  <si>
    <t>NTA I and II (Doctoral Student, Lecturer, Instructor)</t>
  </si>
  <si>
    <t>NTA III, Assistant Professor</t>
  </si>
  <si>
    <t>NTA IV, Associate Professor</t>
  </si>
  <si>
    <t>NTA V, Professor</t>
  </si>
  <si>
    <t>Title</t>
  </si>
  <si>
    <t>Hourly Rate</t>
  </si>
  <si>
    <t>Teaching Adjunct Minimum Rates, 11/1/22</t>
  </si>
  <si>
    <t>NTA Minimum Rates 11/1/22</t>
  </si>
  <si>
    <t>Adjunct Chief CLT</t>
  </si>
  <si>
    <t>Adjunct Senior CLT</t>
  </si>
  <si>
    <t>Adjunct CLT</t>
  </si>
  <si>
    <t>Enter Salary Step as of 11/1/22:</t>
  </si>
  <si>
    <t>Enter Salary Step as of 7/1/23:</t>
  </si>
  <si>
    <t>Enter Salary Step as of 7/1/24:</t>
  </si>
  <si>
    <t>ATB Increase</t>
  </si>
  <si>
    <t>Enter Salary Step as of 2/1/23:</t>
  </si>
  <si>
    <t>Enter Salary Step as of 1/1/24:</t>
  </si>
  <si>
    <t>Enter Salary Step as of 1/1/25:</t>
  </si>
  <si>
    <t>Spring 2025</t>
  </si>
  <si>
    <t>Enter Salary Step as of 7/1/25:</t>
  </si>
  <si>
    <t>Summer 2025</t>
  </si>
  <si>
    <t>8/1/25**</t>
  </si>
  <si>
    <t>Summer 2025*</t>
  </si>
  <si>
    <t>*CUNY is expected to pay retro and increase wages 10 weeks into the 12-week Summer semester. The value for Summer 2025 has been pro-rated to reflect this.</t>
  </si>
  <si>
    <t>**The August 2025 value reflects backpay for just one week of the month, after which the university will pay backpay for Senior Colleges. If you work at a Community College, you can double the backpay amount listed for August 2025 to get an estimate of two weeks of pay.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</si>
</sst>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0"/>
      <name val="Aptos Narrow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/>
      <right style="medium">
        <color theme="1"/>
      </right>
      <top style="medium">
        <color indexed="64"/>
      </top>
      <bottom style="medium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164" fontId="0" fillId="0" borderId="0" xfId="0" applyNumberFormat="1"/>
    <xf numFmtId="0" fontId="2" fillId="2" borderId="1" xfId="0" applyFont="1" applyFill="1" applyBorder="1"/>
    <xf numFmtId="164" fontId="3" fillId="0" borderId="2" xfId="0" applyNumberFormat="1" applyFont="1" applyBorder="1"/>
    <xf numFmtId="0" fontId="2" fillId="2" borderId="3" xfId="0" applyFont="1" applyFill="1" applyBorder="1"/>
    <xf numFmtId="0" fontId="2" fillId="2" borderId="4" xfId="0" applyFont="1" applyFill="1" applyBorder="1"/>
    <xf numFmtId="0" fontId="0" fillId="0" borderId="8" xfId="0" applyBorder="1"/>
    <xf numFmtId="10" fontId="3" fillId="0" borderId="0" xfId="1" applyNumberFormat="1" applyFont="1" applyBorder="1"/>
    <xf numFmtId="0" fontId="3" fillId="0" borderId="11" xfId="0" applyFont="1" applyBorder="1"/>
    <xf numFmtId="164" fontId="3" fillId="0" borderId="12" xfId="0" applyNumberFormat="1" applyFont="1" applyBorder="1"/>
    <xf numFmtId="0" fontId="2" fillId="2" borderId="7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/>
    </xf>
    <xf numFmtId="0" fontId="3" fillId="0" borderId="8" xfId="0" applyFont="1" applyBorder="1"/>
    <xf numFmtId="0" fontId="2" fillId="2" borderId="3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5" xfId="0" applyBorder="1"/>
    <xf numFmtId="164" fontId="2" fillId="2" borderId="4" xfId="0" applyNumberFormat="1" applyFont="1" applyFill="1" applyBorder="1"/>
    <xf numFmtId="164" fontId="0" fillId="0" borderId="9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165" fontId="3" fillId="0" borderId="9" xfId="0" applyNumberFormat="1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0" fontId="3" fillId="0" borderId="5" xfId="0" applyFont="1" applyBorder="1"/>
    <xf numFmtId="0" fontId="3" fillId="0" borderId="3" xfId="0" applyFont="1" applyBorder="1"/>
    <xf numFmtId="16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164" fontId="3" fillId="0" borderId="19" xfId="0" applyNumberFormat="1" applyFont="1" applyBorder="1" applyAlignment="1">
      <alignment horizontal="center"/>
    </xf>
    <xf numFmtId="164" fontId="3" fillId="0" borderId="20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2" fillId="2" borderId="7" xfId="0" applyFont="1" applyFill="1" applyBorder="1"/>
    <xf numFmtId="14" fontId="0" fillId="0" borderId="8" xfId="0" applyNumberFormat="1" applyBorder="1"/>
    <xf numFmtId="14" fontId="0" fillId="0" borderId="5" xfId="0" applyNumberFormat="1" applyBorder="1"/>
    <xf numFmtId="0" fontId="0" fillId="0" borderId="10" xfId="0" applyBorder="1"/>
    <xf numFmtId="165" fontId="0" fillId="0" borderId="1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0" fillId="0" borderId="5" xfId="0" applyNumberFormat="1" applyBorder="1" applyAlignment="1">
      <alignment horizontal="right"/>
    </xf>
    <xf numFmtId="0" fontId="2" fillId="2" borderId="1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17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3" fillId="0" borderId="10" xfId="0" applyFont="1" applyBorder="1" applyAlignment="1">
      <alignment horizontal="center"/>
    </xf>
    <xf numFmtId="0" fontId="2" fillId="2" borderId="3" xfId="0" applyFont="1" applyFill="1" applyBorder="1" applyAlignment="1">
      <alignment horizontal="left" wrapText="1" indent="3"/>
    </xf>
    <xf numFmtId="0" fontId="2" fillId="2" borderId="7" xfId="0" applyFont="1" applyFill="1" applyBorder="1" applyAlignment="1">
      <alignment horizontal="left" wrapText="1" indent="3"/>
    </xf>
    <xf numFmtId="0" fontId="2" fillId="2" borderId="8" xfId="0" applyFont="1" applyFill="1" applyBorder="1" applyAlignment="1">
      <alignment horizontal="left" wrapText="1" indent="3"/>
    </xf>
    <xf numFmtId="0" fontId="2" fillId="2" borderId="0" xfId="0" applyFont="1" applyFill="1" applyAlignment="1">
      <alignment horizontal="left" wrapText="1" indent="3"/>
    </xf>
    <xf numFmtId="0" fontId="2" fillId="2" borderId="5" xfId="0" applyFont="1" applyFill="1" applyBorder="1" applyAlignment="1">
      <alignment horizontal="left" wrapText="1" indent="3"/>
    </xf>
    <xf numFmtId="0" fontId="2" fillId="2" borderId="10" xfId="0" applyFont="1" applyFill="1" applyBorder="1" applyAlignment="1">
      <alignment horizontal="left" wrapText="1" indent="3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C71CC-DF0A-004D-BAEB-A31E997F6932}">
  <dimension ref="B1:G44"/>
  <sheetViews>
    <sheetView tabSelected="1" zoomScale="137" zoomScaleNormal="150" workbookViewId="0">
      <selection activeCell="F48" sqref="F48"/>
    </sheetView>
  </sheetViews>
  <sheetFormatPr baseColWidth="10" defaultRowHeight="16" x14ac:dyDescent="0.2"/>
  <cols>
    <col min="1" max="1" width="3" customWidth="1"/>
    <col min="2" max="2" width="7.5" bestFit="1" customWidth="1"/>
    <col min="3" max="3" width="21" customWidth="1"/>
    <col min="4" max="4" width="11.83203125" bestFit="1" customWidth="1"/>
    <col min="5" max="5" width="20.1640625" bestFit="1" customWidth="1"/>
    <col min="6" max="6" width="13.5" bestFit="1" customWidth="1"/>
    <col min="7" max="7" width="17" bestFit="1" customWidth="1"/>
  </cols>
  <sheetData>
    <row r="1" spans="2:7" ht="17" thickBot="1" x14ac:dyDescent="0.25">
      <c r="C1" s="1"/>
    </row>
    <row r="2" spans="2:7" ht="17" thickBot="1" x14ac:dyDescent="0.25">
      <c r="B2" s="41" t="s">
        <v>37</v>
      </c>
      <c r="C2" s="42"/>
      <c r="D2" s="29">
        <v>33069</v>
      </c>
    </row>
    <row r="3" spans="2:7" ht="17" thickBot="1" x14ac:dyDescent="0.25">
      <c r="B3" s="43" t="s">
        <v>38</v>
      </c>
      <c r="C3" s="44"/>
      <c r="D3" s="30">
        <v>34061</v>
      </c>
    </row>
    <row r="4" spans="2:7" ht="17" thickBot="1" x14ac:dyDescent="0.25">
      <c r="B4" s="45" t="s">
        <v>39</v>
      </c>
      <c r="C4" s="46"/>
      <c r="D4" s="31">
        <v>36146</v>
      </c>
    </row>
    <row r="5" spans="2:7" ht="17" thickBot="1" x14ac:dyDescent="0.25"/>
    <row r="6" spans="2:7" x14ac:dyDescent="0.2">
      <c r="B6" s="4" t="s">
        <v>4</v>
      </c>
      <c r="C6" s="34" t="s">
        <v>1</v>
      </c>
      <c r="D6" s="34" t="s">
        <v>36</v>
      </c>
      <c r="E6" s="34" t="s">
        <v>12</v>
      </c>
      <c r="F6" s="34" t="s">
        <v>2</v>
      </c>
      <c r="G6" s="5" t="s">
        <v>3</v>
      </c>
    </row>
    <row r="7" spans="2:7" x14ac:dyDescent="0.2">
      <c r="B7" s="35">
        <v>44958</v>
      </c>
      <c r="C7" s="32">
        <f>$D$2/12</f>
        <v>2755.75</v>
      </c>
      <c r="E7" s="32">
        <f>$D$2/12</f>
        <v>2755.75</v>
      </c>
      <c r="F7" s="33">
        <f>E7*12</f>
        <v>33069</v>
      </c>
      <c r="G7" s="17">
        <f t="shared" ref="G7:G30" si="0">E7-C7</f>
        <v>0</v>
      </c>
    </row>
    <row r="8" spans="2:7" x14ac:dyDescent="0.2">
      <c r="B8" s="35">
        <v>44986</v>
      </c>
      <c r="C8" s="32">
        <f>C7</f>
        <v>2755.75</v>
      </c>
      <c r="D8" s="7">
        <v>0.03</v>
      </c>
      <c r="E8" s="32">
        <f>($D$2/12)*1.03</f>
        <v>2838.4225000000001</v>
      </c>
      <c r="F8" s="33">
        <f t="shared" ref="F8:F31" si="1">E8*12</f>
        <v>34061.07</v>
      </c>
      <c r="G8" s="17">
        <f t="shared" si="0"/>
        <v>82.672500000000127</v>
      </c>
    </row>
    <row r="9" spans="2:7" x14ac:dyDescent="0.2">
      <c r="B9" s="35">
        <v>45017</v>
      </c>
      <c r="C9" s="32">
        <f t="shared" ref="C9:C28" si="2">C8</f>
        <v>2755.75</v>
      </c>
      <c r="E9" s="32">
        <f t="shared" ref="E9:E17" si="3">($D$2/12)*1.03</f>
        <v>2838.4225000000001</v>
      </c>
      <c r="F9" s="33">
        <f t="shared" si="1"/>
        <v>34061.07</v>
      </c>
      <c r="G9" s="17">
        <f t="shared" si="0"/>
        <v>82.672500000000127</v>
      </c>
    </row>
    <row r="10" spans="2:7" x14ac:dyDescent="0.2">
      <c r="B10" s="35">
        <v>45047</v>
      </c>
      <c r="C10" s="32">
        <f t="shared" si="2"/>
        <v>2755.75</v>
      </c>
      <c r="E10" s="32">
        <f t="shared" si="3"/>
        <v>2838.4225000000001</v>
      </c>
      <c r="F10" s="33">
        <f t="shared" si="1"/>
        <v>34061.07</v>
      </c>
      <c r="G10" s="17">
        <f t="shared" si="0"/>
        <v>82.672500000000127</v>
      </c>
    </row>
    <row r="11" spans="2:7" x14ac:dyDescent="0.2">
      <c r="B11" s="35">
        <v>45078</v>
      </c>
      <c r="C11" s="32">
        <f t="shared" si="2"/>
        <v>2755.75</v>
      </c>
      <c r="E11" s="32">
        <f t="shared" si="3"/>
        <v>2838.4225000000001</v>
      </c>
      <c r="F11" s="33">
        <f t="shared" si="1"/>
        <v>34061.07</v>
      </c>
      <c r="G11" s="17">
        <f t="shared" si="0"/>
        <v>82.672500000000127</v>
      </c>
    </row>
    <row r="12" spans="2:7" x14ac:dyDescent="0.2">
      <c r="B12" s="35">
        <v>45108</v>
      </c>
      <c r="C12" s="32">
        <f t="shared" si="2"/>
        <v>2755.75</v>
      </c>
      <c r="E12" s="32">
        <f t="shared" si="3"/>
        <v>2838.4225000000001</v>
      </c>
      <c r="F12" s="33">
        <f t="shared" si="1"/>
        <v>34061.07</v>
      </c>
      <c r="G12" s="17">
        <f t="shared" si="0"/>
        <v>82.672500000000127</v>
      </c>
    </row>
    <row r="13" spans="2:7" x14ac:dyDescent="0.2">
      <c r="B13" s="35">
        <v>45139</v>
      </c>
      <c r="C13" s="32">
        <f t="shared" si="2"/>
        <v>2755.75</v>
      </c>
      <c r="E13" s="32">
        <f t="shared" si="3"/>
        <v>2838.4225000000001</v>
      </c>
      <c r="F13" s="33">
        <f t="shared" si="1"/>
        <v>34061.07</v>
      </c>
      <c r="G13" s="17">
        <f t="shared" si="0"/>
        <v>82.672500000000127</v>
      </c>
    </row>
    <row r="14" spans="2:7" x14ac:dyDescent="0.2">
      <c r="B14" s="35">
        <v>45170</v>
      </c>
      <c r="C14" s="32">
        <f t="shared" si="2"/>
        <v>2755.75</v>
      </c>
      <c r="E14" s="32">
        <f t="shared" si="3"/>
        <v>2838.4225000000001</v>
      </c>
      <c r="F14" s="33">
        <f t="shared" si="1"/>
        <v>34061.07</v>
      </c>
      <c r="G14" s="17">
        <f t="shared" si="0"/>
        <v>82.672500000000127</v>
      </c>
    </row>
    <row r="15" spans="2:7" x14ac:dyDescent="0.2">
      <c r="B15" s="35">
        <v>45200</v>
      </c>
      <c r="C15" s="32">
        <f t="shared" si="2"/>
        <v>2755.75</v>
      </c>
      <c r="E15" s="32">
        <f t="shared" si="3"/>
        <v>2838.4225000000001</v>
      </c>
      <c r="F15" s="33">
        <f t="shared" si="1"/>
        <v>34061.07</v>
      </c>
      <c r="G15" s="17">
        <f t="shared" si="0"/>
        <v>82.672500000000127</v>
      </c>
    </row>
    <row r="16" spans="2:7" x14ac:dyDescent="0.2">
      <c r="B16" s="35">
        <v>45231</v>
      </c>
      <c r="C16" s="32">
        <f t="shared" si="2"/>
        <v>2755.75</v>
      </c>
      <c r="E16" s="32">
        <f t="shared" si="3"/>
        <v>2838.4225000000001</v>
      </c>
      <c r="F16" s="33">
        <f t="shared" si="1"/>
        <v>34061.07</v>
      </c>
      <c r="G16" s="17">
        <f t="shared" si="0"/>
        <v>82.672500000000127</v>
      </c>
    </row>
    <row r="17" spans="2:7" x14ac:dyDescent="0.2">
      <c r="B17" s="35">
        <v>45261</v>
      </c>
      <c r="C17" s="32">
        <f t="shared" si="2"/>
        <v>2755.75</v>
      </c>
      <c r="E17" s="32">
        <f t="shared" si="3"/>
        <v>2838.4225000000001</v>
      </c>
      <c r="F17" s="33">
        <f t="shared" si="1"/>
        <v>34061.07</v>
      </c>
      <c r="G17" s="17">
        <f t="shared" si="0"/>
        <v>82.672500000000127</v>
      </c>
    </row>
    <row r="18" spans="2:7" x14ac:dyDescent="0.2">
      <c r="B18" s="35">
        <v>45292</v>
      </c>
      <c r="C18" s="32">
        <f>D3/12</f>
        <v>2838.4166666666665</v>
      </c>
      <c r="E18" s="32">
        <f>($D$3/12)*1.03</f>
        <v>2923.5691666666667</v>
      </c>
      <c r="F18" s="33">
        <f t="shared" si="1"/>
        <v>35082.83</v>
      </c>
      <c r="G18" s="17">
        <f t="shared" si="0"/>
        <v>85.152500000000146</v>
      </c>
    </row>
    <row r="19" spans="2:7" x14ac:dyDescent="0.2">
      <c r="B19" s="35">
        <v>45323</v>
      </c>
      <c r="C19" s="32">
        <f t="shared" si="2"/>
        <v>2838.4166666666665</v>
      </c>
      <c r="E19" s="32">
        <f t="shared" ref="E19:E20" si="4">($D$3/12)*1.03</f>
        <v>2923.5691666666667</v>
      </c>
      <c r="F19" s="33">
        <f t="shared" si="1"/>
        <v>35082.83</v>
      </c>
      <c r="G19" s="17">
        <f t="shared" si="0"/>
        <v>85.152500000000146</v>
      </c>
    </row>
    <row r="20" spans="2:7" x14ac:dyDescent="0.2">
      <c r="B20" s="35">
        <v>45352</v>
      </c>
      <c r="C20" s="32">
        <f t="shared" si="2"/>
        <v>2838.4166666666665</v>
      </c>
      <c r="E20" s="32">
        <f t="shared" si="4"/>
        <v>2923.5691666666667</v>
      </c>
      <c r="F20" s="33">
        <f t="shared" si="1"/>
        <v>35082.83</v>
      </c>
      <c r="G20" s="17">
        <f t="shared" si="0"/>
        <v>85.152500000000146</v>
      </c>
    </row>
    <row r="21" spans="2:7" x14ac:dyDescent="0.2">
      <c r="B21" s="35">
        <v>45383</v>
      </c>
      <c r="C21" s="32">
        <f t="shared" si="2"/>
        <v>2838.4166666666665</v>
      </c>
      <c r="D21" s="7">
        <v>0.03</v>
      </c>
      <c r="E21" s="32">
        <f>($D$3/12)*1.03*1.03</f>
        <v>3011.2762416666669</v>
      </c>
      <c r="F21" s="33">
        <f t="shared" si="1"/>
        <v>36135.314900000005</v>
      </c>
      <c r="G21" s="17">
        <f t="shared" si="0"/>
        <v>172.8595750000004</v>
      </c>
    </row>
    <row r="22" spans="2:7" x14ac:dyDescent="0.2">
      <c r="B22" s="35">
        <v>45413</v>
      </c>
      <c r="C22" s="32">
        <f t="shared" si="2"/>
        <v>2838.4166666666665</v>
      </c>
      <c r="E22" s="32">
        <f t="shared" ref="E22:E29" si="5">($D$3/12)*1.03*1.03</f>
        <v>3011.2762416666669</v>
      </c>
      <c r="F22" s="33">
        <f t="shared" si="1"/>
        <v>36135.314900000005</v>
      </c>
      <c r="G22" s="17">
        <f t="shared" si="0"/>
        <v>172.8595750000004</v>
      </c>
    </row>
    <row r="23" spans="2:7" x14ac:dyDescent="0.2">
      <c r="B23" s="35">
        <v>45444</v>
      </c>
      <c r="C23" s="32">
        <f t="shared" si="2"/>
        <v>2838.4166666666665</v>
      </c>
      <c r="E23" s="32">
        <f t="shared" si="5"/>
        <v>3011.2762416666669</v>
      </c>
      <c r="F23" s="33">
        <f t="shared" si="1"/>
        <v>36135.314900000005</v>
      </c>
      <c r="G23" s="17">
        <f t="shared" si="0"/>
        <v>172.8595750000004</v>
      </c>
    </row>
    <row r="24" spans="2:7" x14ac:dyDescent="0.2">
      <c r="B24" s="35">
        <v>45474</v>
      </c>
      <c r="C24" s="32">
        <f t="shared" si="2"/>
        <v>2838.4166666666665</v>
      </c>
      <c r="E24" s="32">
        <f t="shared" si="5"/>
        <v>3011.2762416666669</v>
      </c>
      <c r="F24" s="33">
        <f t="shared" si="1"/>
        <v>36135.314900000005</v>
      </c>
      <c r="G24" s="17">
        <f t="shared" si="0"/>
        <v>172.8595750000004</v>
      </c>
    </row>
    <row r="25" spans="2:7" x14ac:dyDescent="0.2">
      <c r="B25" s="35">
        <v>45505</v>
      </c>
      <c r="C25" s="32">
        <f t="shared" si="2"/>
        <v>2838.4166666666665</v>
      </c>
      <c r="E25" s="32">
        <f t="shared" si="5"/>
        <v>3011.2762416666669</v>
      </c>
      <c r="F25" s="33">
        <f t="shared" si="1"/>
        <v>36135.314900000005</v>
      </c>
      <c r="G25" s="17">
        <f t="shared" si="0"/>
        <v>172.8595750000004</v>
      </c>
    </row>
    <row r="26" spans="2:7" x14ac:dyDescent="0.2">
      <c r="B26" s="35">
        <v>45536</v>
      </c>
      <c r="C26" s="32">
        <f t="shared" si="2"/>
        <v>2838.4166666666665</v>
      </c>
      <c r="E26" s="32">
        <f t="shared" si="5"/>
        <v>3011.2762416666669</v>
      </c>
      <c r="F26" s="33">
        <f t="shared" si="1"/>
        <v>36135.314900000005</v>
      </c>
      <c r="G26" s="17">
        <f t="shared" si="0"/>
        <v>172.8595750000004</v>
      </c>
    </row>
    <row r="27" spans="2:7" x14ac:dyDescent="0.2">
      <c r="B27" s="35">
        <v>45566</v>
      </c>
      <c r="C27" s="32">
        <f t="shared" si="2"/>
        <v>2838.4166666666665</v>
      </c>
      <c r="E27" s="32">
        <f t="shared" si="5"/>
        <v>3011.2762416666669</v>
      </c>
      <c r="F27" s="33">
        <f t="shared" si="1"/>
        <v>36135.314900000005</v>
      </c>
      <c r="G27" s="17">
        <f t="shared" si="0"/>
        <v>172.8595750000004</v>
      </c>
    </row>
    <row r="28" spans="2:7" x14ac:dyDescent="0.2">
      <c r="B28" s="35">
        <v>45597</v>
      </c>
      <c r="C28" s="32">
        <f t="shared" si="2"/>
        <v>2838.4166666666665</v>
      </c>
      <c r="E28" s="32">
        <f t="shared" si="5"/>
        <v>3011.2762416666669</v>
      </c>
      <c r="F28" s="33">
        <f t="shared" si="1"/>
        <v>36135.314900000005</v>
      </c>
      <c r="G28" s="17">
        <f t="shared" si="0"/>
        <v>172.8595750000004</v>
      </c>
    </row>
    <row r="29" spans="2:7" x14ac:dyDescent="0.2">
      <c r="B29" s="35">
        <v>45627</v>
      </c>
      <c r="C29" s="32">
        <f>C28</f>
        <v>2838.4166666666665</v>
      </c>
      <c r="E29" s="32">
        <f t="shared" si="5"/>
        <v>3011.2762416666669</v>
      </c>
      <c r="F29" s="33">
        <f t="shared" si="1"/>
        <v>36135.314900000005</v>
      </c>
      <c r="G29" s="17">
        <f t="shared" si="0"/>
        <v>172.8595750000004</v>
      </c>
    </row>
    <row r="30" spans="2:7" x14ac:dyDescent="0.2">
      <c r="B30" s="35">
        <v>45658</v>
      </c>
      <c r="C30" s="32">
        <f>$D$4/12</f>
        <v>3012.1666666666665</v>
      </c>
      <c r="E30" s="32">
        <f>C30*1.03*1.03</f>
        <v>3195.6076166666667</v>
      </c>
      <c r="F30" s="33">
        <f t="shared" si="1"/>
        <v>38347.291400000002</v>
      </c>
      <c r="G30" s="17">
        <f t="shared" si="0"/>
        <v>183.44095000000016</v>
      </c>
    </row>
    <row r="31" spans="2:7" x14ac:dyDescent="0.2">
      <c r="B31" s="35">
        <v>45689</v>
      </c>
      <c r="C31" s="32">
        <f>$D$4/12</f>
        <v>3012.1666666666665</v>
      </c>
      <c r="E31" s="32">
        <f>C31*1.03*1.03</f>
        <v>3195.6076166666667</v>
      </c>
      <c r="F31" s="33">
        <f t="shared" si="1"/>
        <v>38347.291400000002</v>
      </c>
      <c r="G31" s="17">
        <f>E31-C31</f>
        <v>183.44095000000016</v>
      </c>
    </row>
    <row r="32" spans="2:7" x14ac:dyDescent="0.2">
      <c r="B32" s="35">
        <v>45717</v>
      </c>
      <c r="C32" s="32">
        <f>$D$4/12</f>
        <v>3012.1666666666665</v>
      </c>
      <c r="E32" s="32">
        <f>C32*1.03*1.03</f>
        <v>3195.6076166666667</v>
      </c>
      <c r="F32" s="33">
        <f>E32*12</f>
        <v>38347.291400000002</v>
      </c>
      <c r="G32" s="17">
        <f>E32-C32</f>
        <v>183.44095000000016</v>
      </c>
    </row>
    <row r="33" spans="2:7" x14ac:dyDescent="0.2">
      <c r="B33" s="35">
        <v>45748</v>
      </c>
      <c r="C33" s="32">
        <f t="shared" ref="C33:C36" si="6">$D$4/12</f>
        <v>3012.1666666666665</v>
      </c>
      <c r="E33" s="32">
        <f t="shared" ref="E33:E37" si="7">C33*1.03*1.03</f>
        <v>3195.6076166666667</v>
      </c>
      <c r="F33" s="33">
        <f t="shared" ref="F33:F36" si="8">E33*12</f>
        <v>38347.291400000002</v>
      </c>
      <c r="G33" s="17">
        <f t="shared" ref="G33:G37" si="9">E33-C33</f>
        <v>183.44095000000016</v>
      </c>
    </row>
    <row r="34" spans="2:7" x14ac:dyDescent="0.2">
      <c r="B34" s="35">
        <v>45778</v>
      </c>
      <c r="C34" s="32">
        <f t="shared" si="6"/>
        <v>3012.1666666666665</v>
      </c>
      <c r="E34" s="32">
        <f t="shared" si="7"/>
        <v>3195.6076166666667</v>
      </c>
      <c r="F34" s="33">
        <f t="shared" si="8"/>
        <v>38347.291400000002</v>
      </c>
      <c r="G34" s="17">
        <f t="shared" si="9"/>
        <v>183.44095000000016</v>
      </c>
    </row>
    <row r="35" spans="2:7" x14ac:dyDescent="0.2">
      <c r="B35" s="35">
        <v>45809</v>
      </c>
      <c r="C35" s="32">
        <f t="shared" si="6"/>
        <v>3012.1666666666665</v>
      </c>
      <c r="E35" s="32">
        <f t="shared" si="7"/>
        <v>3195.6076166666667</v>
      </c>
      <c r="F35" s="33">
        <f t="shared" si="8"/>
        <v>38347.291400000002</v>
      </c>
      <c r="G35" s="17">
        <f t="shared" si="9"/>
        <v>183.44095000000016</v>
      </c>
    </row>
    <row r="36" spans="2:7" x14ac:dyDescent="0.2">
      <c r="B36" s="35">
        <v>45839</v>
      </c>
      <c r="C36" s="32">
        <f t="shared" si="6"/>
        <v>3012.1666666666665</v>
      </c>
      <c r="E36" s="32">
        <f t="shared" si="7"/>
        <v>3195.6076166666667</v>
      </c>
      <c r="F36" s="33">
        <f t="shared" si="8"/>
        <v>38347.291400000002</v>
      </c>
      <c r="G36" s="17">
        <f t="shared" si="9"/>
        <v>183.44095000000016</v>
      </c>
    </row>
    <row r="37" spans="2:7" ht="17" thickBot="1" x14ac:dyDescent="0.25">
      <c r="B37" s="40" t="s">
        <v>43</v>
      </c>
      <c r="C37" s="19">
        <f>$D$4/52</f>
        <v>695.11538461538464</v>
      </c>
      <c r="D37" s="37"/>
      <c r="E37" s="19">
        <f t="shared" si="7"/>
        <v>737.44791153846165</v>
      </c>
      <c r="F37" s="38">
        <f>E37*52</f>
        <v>38347.291400000009</v>
      </c>
      <c r="G37" s="18">
        <f t="shared" si="9"/>
        <v>42.332526923077012</v>
      </c>
    </row>
    <row r="38" spans="2:7" ht="17" thickBot="1" x14ac:dyDescent="0.25">
      <c r="C38" s="1"/>
    </row>
    <row r="39" spans="2:7" x14ac:dyDescent="0.2">
      <c r="G39" s="2" t="s">
        <v>0</v>
      </c>
    </row>
    <row r="40" spans="2:7" ht="17" thickBot="1" x14ac:dyDescent="0.25">
      <c r="G40" s="3">
        <f>SUM(G7:G37)</f>
        <v>3964.3378519230837</v>
      </c>
    </row>
    <row r="42" spans="2:7" ht="16" customHeight="1" x14ac:dyDescent="0.2">
      <c r="B42" s="47" t="s">
        <v>46</v>
      </c>
      <c r="C42" s="47"/>
      <c r="D42" s="47"/>
      <c r="E42" s="47"/>
      <c r="F42" s="47"/>
      <c r="G42" s="47"/>
    </row>
    <row r="43" spans="2:7" x14ac:dyDescent="0.2">
      <c r="B43" s="47"/>
      <c r="C43" s="47"/>
      <c r="D43" s="47"/>
      <c r="E43" s="47"/>
      <c r="F43" s="47"/>
      <c r="G43" s="47"/>
    </row>
    <row r="44" spans="2:7" x14ac:dyDescent="0.2">
      <c r="B44" s="47"/>
      <c r="C44" s="47"/>
      <c r="D44" s="47"/>
      <c r="E44" s="47"/>
      <c r="F44" s="47"/>
      <c r="G44" s="47"/>
    </row>
  </sheetData>
  <mergeCells count="4">
    <mergeCell ref="B2:C2"/>
    <mergeCell ref="B3:C3"/>
    <mergeCell ref="B4:C4"/>
    <mergeCell ref="B42:G4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DD421-C2EC-2F42-BB4A-4DF87B6E3564}">
  <dimension ref="B3:H18"/>
  <sheetViews>
    <sheetView zoomScale="116" workbookViewId="0">
      <selection activeCell="G20" sqref="G20"/>
    </sheetView>
  </sheetViews>
  <sheetFormatPr baseColWidth="10" defaultRowHeight="16" x14ac:dyDescent="0.2"/>
  <cols>
    <col min="2" max="2" width="13.5" bestFit="1" customWidth="1"/>
    <col min="4" max="4" width="20.1640625" customWidth="1"/>
    <col min="7" max="7" width="25.5" customWidth="1"/>
    <col min="8" max="8" width="11.6640625" customWidth="1"/>
  </cols>
  <sheetData>
    <row r="3" spans="2:8" ht="17" thickBot="1" x14ac:dyDescent="0.25"/>
    <row r="4" spans="2:8" ht="51" x14ac:dyDescent="0.2">
      <c r="B4" s="13" t="s">
        <v>16</v>
      </c>
      <c r="C4" s="10" t="s">
        <v>13</v>
      </c>
      <c r="D4" s="10" t="s">
        <v>14</v>
      </c>
      <c r="E4" s="11" t="s">
        <v>11</v>
      </c>
    </row>
    <row r="5" spans="2:8" ht="17" thickBot="1" x14ac:dyDescent="0.25">
      <c r="B5" s="12" t="s">
        <v>5</v>
      </c>
      <c r="C5" s="32">
        <v>98.4</v>
      </c>
      <c r="D5" s="39">
        <v>345</v>
      </c>
      <c r="E5" s="17">
        <f>((C5*D5)*0.03)*(11/15)</f>
        <v>746.85599999999988</v>
      </c>
      <c r="G5" s="48" t="s">
        <v>28</v>
      </c>
      <c r="H5" s="48"/>
    </row>
    <row r="6" spans="2:8" x14ac:dyDescent="0.2">
      <c r="B6" s="12" t="s">
        <v>6</v>
      </c>
      <c r="C6" s="32">
        <v>98.4</v>
      </c>
      <c r="D6" s="39">
        <v>60</v>
      </c>
      <c r="E6" s="17">
        <f t="shared" ref="E6:E7" si="0">(C6*D6)*0.03</f>
        <v>177.12</v>
      </c>
      <c r="G6" s="4" t="s">
        <v>26</v>
      </c>
      <c r="H6" s="16" t="s">
        <v>27</v>
      </c>
    </row>
    <row r="7" spans="2:8" x14ac:dyDescent="0.2">
      <c r="B7" s="12" t="s">
        <v>8</v>
      </c>
      <c r="C7" s="32">
        <v>98.4</v>
      </c>
      <c r="D7" s="39">
        <v>285</v>
      </c>
      <c r="E7" s="17">
        <f t="shared" si="0"/>
        <v>841.31999999999994</v>
      </c>
      <c r="G7" s="6" t="s">
        <v>17</v>
      </c>
      <c r="H7" s="17">
        <v>91.67</v>
      </c>
    </row>
    <row r="8" spans="2:8" x14ac:dyDescent="0.2">
      <c r="B8" s="12" t="s">
        <v>9</v>
      </c>
      <c r="C8" s="32">
        <v>98.4</v>
      </c>
      <c r="D8" s="39">
        <v>135</v>
      </c>
      <c r="E8" s="17">
        <f>((C8*D8)*0.03)*(9/16)+((C8*D8)*0.0609)*(5/16)</f>
        <v>476.97862500000002</v>
      </c>
      <c r="G8" s="6" t="s">
        <v>18</v>
      </c>
      <c r="H8" s="17">
        <v>100</v>
      </c>
    </row>
    <row r="9" spans="2:8" x14ac:dyDescent="0.2">
      <c r="B9" s="12" t="s">
        <v>10</v>
      </c>
      <c r="C9" s="32">
        <v>98.4</v>
      </c>
      <c r="D9" s="39">
        <v>60</v>
      </c>
      <c r="E9" s="17">
        <f t="shared" ref="E9:E10" si="1">(C9*D9)*0.0609</f>
        <v>359.55360000000002</v>
      </c>
      <c r="G9" s="6" t="s">
        <v>19</v>
      </c>
      <c r="H9" s="17">
        <v>108.33</v>
      </c>
    </row>
    <row r="10" spans="2:8" ht="17" thickBot="1" x14ac:dyDescent="0.25">
      <c r="B10" s="12" t="s">
        <v>7</v>
      </c>
      <c r="C10" s="32">
        <v>98.4</v>
      </c>
      <c r="D10" s="39">
        <v>225</v>
      </c>
      <c r="E10" s="17">
        <f t="shared" si="1"/>
        <v>1348.326</v>
      </c>
      <c r="G10" s="15" t="s">
        <v>20</v>
      </c>
      <c r="H10" s="18">
        <v>112.5</v>
      </c>
    </row>
    <row r="11" spans="2:8" x14ac:dyDescent="0.2">
      <c r="B11" s="12" t="s">
        <v>40</v>
      </c>
      <c r="C11" s="32">
        <v>98.4</v>
      </c>
      <c r="D11" s="39">
        <v>225</v>
      </c>
      <c r="E11" s="17">
        <f>(C11*D11)*0.0609</f>
        <v>1348.326</v>
      </c>
    </row>
    <row r="12" spans="2:8" ht="17" thickBot="1" x14ac:dyDescent="0.25">
      <c r="B12" s="24" t="s">
        <v>44</v>
      </c>
      <c r="C12" s="19">
        <v>98.4</v>
      </c>
      <c r="D12" s="14">
        <v>60</v>
      </c>
      <c r="E12" s="18">
        <f>((C12*D12)*0.0609)*(10/12)</f>
        <v>299.62800000000004</v>
      </c>
    </row>
    <row r="13" spans="2:8" ht="17" thickBot="1" x14ac:dyDescent="0.25"/>
    <row r="14" spans="2:8" ht="17" thickBot="1" x14ac:dyDescent="0.25">
      <c r="D14" s="8" t="s">
        <v>15</v>
      </c>
      <c r="E14" s="9">
        <f>SUM(E5:E12)</f>
        <v>5598.1082249999999</v>
      </c>
    </row>
    <row r="16" spans="2:8" ht="16" customHeight="1" x14ac:dyDescent="0.2">
      <c r="B16" s="47" t="s">
        <v>45</v>
      </c>
      <c r="C16" s="47"/>
      <c r="D16" s="47"/>
      <c r="E16" s="47"/>
    </row>
    <row r="17" spans="2:5" x14ac:dyDescent="0.2">
      <c r="B17" s="47"/>
      <c r="C17" s="47"/>
      <c r="D17" s="47"/>
      <c r="E17" s="47"/>
    </row>
    <row r="18" spans="2:5" x14ac:dyDescent="0.2">
      <c r="B18" s="47"/>
      <c r="C18" s="47"/>
      <c r="D18" s="47"/>
      <c r="E18" s="47"/>
    </row>
  </sheetData>
  <mergeCells count="2">
    <mergeCell ref="G5:H5"/>
    <mergeCell ref="B16:E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C4460-6412-EB49-A0E4-01F28E5676A5}">
  <dimension ref="B2:H17"/>
  <sheetViews>
    <sheetView zoomScale="150" workbookViewId="0">
      <selection activeCell="E13" sqref="E13"/>
    </sheetView>
  </sheetViews>
  <sheetFormatPr baseColWidth="10" defaultRowHeight="16" x14ac:dyDescent="0.2"/>
  <cols>
    <col min="2" max="2" width="12.5" bestFit="1" customWidth="1"/>
    <col min="4" max="4" width="13.83203125" bestFit="1" customWidth="1"/>
    <col min="7" max="7" width="42.83203125" bestFit="1" customWidth="1"/>
    <col min="8" max="8" width="12.33203125" bestFit="1" customWidth="1"/>
  </cols>
  <sheetData>
    <row r="2" spans="2:8" ht="17" thickBot="1" x14ac:dyDescent="0.25"/>
    <row r="3" spans="2:8" ht="52" thickBot="1" x14ac:dyDescent="0.25">
      <c r="B3" s="13" t="s">
        <v>16</v>
      </c>
      <c r="C3" s="10" t="s">
        <v>13</v>
      </c>
      <c r="D3" s="10" t="s">
        <v>21</v>
      </c>
      <c r="E3" s="11" t="s">
        <v>11</v>
      </c>
    </row>
    <row r="4" spans="2:8" ht="17" thickBot="1" x14ac:dyDescent="0.25">
      <c r="B4" s="25" t="s">
        <v>5</v>
      </c>
      <c r="C4" s="26">
        <v>47.42</v>
      </c>
      <c r="D4" s="27">
        <v>100</v>
      </c>
      <c r="E4" s="28">
        <f>((C4*D4)*0.03)*(11/15)</f>
        <v>104.32399999999998</v>
      </c>
      <c r="G4" s="48" t="s">
        <v>29</v>
      </c>
      <c r="H4" s="48"/>
    </row>
    <row r="5" spans="2:8" x14ac:dyDescent="0.2">
      <c r="B5" s="12" t="s">
        <v>6</v>
      </c>
      <c r="C5" s="32">
        <v>47.42</v>
      </c>
      <c r="D5" s="39">
        <v>100</v>
      </c>
      <c r="E5" s="17">
        <f t="shared" ref="E5:E6" si="0">(C5*D5)*0.03</f>
        <v>142.26</v>
      </c>
      <c r="G5" s="4" t="s">
        <v>26</v>
      </c>
      <c r="H5" s="5" t="s">
        <v>27</v>
      </c>
    </row>
    <row r="6" spans="2:8" x14ac:dyDescent="0.2">
      <c r="B6" s="12" t="s">
        <v>8</v>
      </c>
      <c r="C6" s="32">
        <v>47.42</v>
      </c>
      <c r="D6" s="39">
        <v>100</v>
      </c>
      <c r="E6" s="17">
        <f t="shared" si="0"/>
        <v>142.26</v>
      </c>
      <c r="G6" s="6" t="s">
        <v>22</v>
      </c>
      <c r="H6" s="17">
        <v>47.42</v>
      </c>
    </row>
    <row r="7" spans="2:8" x14ac:dyDescent="0.2">
      <c r="B7" s="12" t="s">
        <v>9</v>
      </c>
      <c r="C7" s="32">
        <v>47.42</v>
      </c>
      <c r="D7" s="39">
        <v>100</v>
      </c>
      <c r="E7" s="17">
        <f>((C7*D7)*0.03)*(9/16)+((C7*D7)*0.0609)*(5/16)</f>
        <v>170.2674375</v>
      </c>
      <c r="G7" s="6" t="s">
        <v>23</v>
      </c>
      <c r="H7" s="17">
        <v>53.79</v>
      </c>
    </row>
    <row r="8" spans="2:8" x14ac:dyDescent="0.2">
      <c r="B8" s="12" t="s">
        <v>10</v>
      </c>
      <c r="C8" s="32">
        <v>47.42</v>
      </c>
      <c r="D8" s="39">
        <v>100</v>
      </c>
      <c r="E8" s="17">
        <f t="shared" ref="E8:E9" si="1">(C8*D8)*0.0609</f>
        <v>288.7878</v>
      </c>
      <c r="G8" s="6" t="s">
        <v>24</v>
      </c>
      <c r="H8" s="17">
        <v>58.02</v>
      </c>
    </row>
    <row r="9" spans="2:8" x14ac:dyDescent="0.2">
      <c r="B9" s="12" t="s">
        <v>7</v>
      </c>
      <c r="C9" s="32">
        <v>47.42</v>
      </c>
      <c r="D9" s="39">
        <v>100</v>
      </c>
      <c r="E9" s="17">
        <f t="shared" si="1"/>
        <v>288.7878</v>
      </c>
      <c r="G9" s="6" t="s">
        <v>25</v>
      </c>
      <c r="H9" s="17">
        <v>64.319999999999993</v>
      </c>
    </row>
    <row r="10" spans="2:8" x14ac:dyDescent="0.2">
      <c r="B10" s="12" t="s">
        <v>40</v>
      </c>
      <c r="C10" s="32">
        <v>47.42</v>
      </c>
      <c r="D10" s="39">
        <v>100</v>
      </c>
      <c r="E10" s="17">
        <f>(C10*D10)*0.0609</f>
        <v>288.7878</v>
      </c>
      <c r="G10" s="6" t="s">
        <v>30</v>
      </c>
      <c r="H10" s="17">
        <v>44.73</v>
      </c>
    </row>
    <row r="11" spans="2:8" ht="17" thickBot="1" x14ac:dyDescent="0.25">
      <c r="B11" s="24" t="s">
        <v>42</v>
      </c>
      <c r="C11" s="19">
        <v>47.42</v>
      </c>
      <c r="D11" s="14">
        <v>100</v>
      </c>
      <c r="E11" s="18">
        <f>((C11*D11)*0.0609)*(10/12)</f>
        <v>240.65650000000002</v>
      </c>
      <c r="G11" s="6" t="s">
        <v>31</v>
      </c>
      <c r="H11" s="17">
        <v>38.5</v>
      </c>
    </row>
    <row r="12" spans="2:8" ht="17" thickBot="1" x14ac:dyDescent="0.25">
      <c r="G12" s="15" t="s">
        <v>32</v>
      </c>
      <c r="H12" s="18">
        <v>31.22</v>
      </c>
    </row>
    <row r="13" spans="2:8" ht="17" thickBot="1" x14ac:dyDescent="0.25">
      <c r="D13" s="8" t="s">
        <v>15</v>
      </c>
      <c r="E13" s="9">
        <f>SUM(E4:E11)</f>
        <v>1666.1313375000002</v>
      </c>
    </row>
    <row r="15" spans="2:8" x14ac:dyDescent="0.2">
      <c r="B15" s="47" t="s">
        <v>45</v>
      </c>
      <c r="C15" s="47"/>
      <c r="D15" s="47"/>
      <c r="E15" s="47"/>
    </row>
    <row r="16" spans="2:8" x14ac:dyDescent="0.2">
      <c r="B16" s="47"/>
      <c r="C16" s="47"/>
      <c r="D16" s="47"/>
      <c r="E16" s="47"/>
    </row>
    <row r="17" spans="2:5" x14ac:dyDescent="0.2">
      <c r="B17" s="47"/>
      <c r="C17" s="47"/>
      <c r="D17" s="47"/>
      <c r="E17" s="47"/>
    </row>
  </sheetData>
  <mergeCells count="2">
    <mergeCell ref="G4:H4"/>
    <mergeCell ref="B15:E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77CC5-D2D4-2940-8078-542D28C69594}">
  <dimension ref="B1:G45"/>
  <sheetViews>
    <sheetView zoomScale="131" workbookViewId="0">
      <selection activeCell="G42" sqref="G42"/>
    </sheetView>
  </sheetViews>
  <sheetFormatPr baseColWidth="10" defaultRowHeight="16" x14ac:dyDescent="0.2"/>
  <cols>
    <col min="1" max="1" width="3" customWidth="1"/>
    <col min="2" max="2" width="7.5" bestFit="1" customWidth="1"/>
    <col min="3" max="3" width="18.6640625" bestFit="1" customWidth="1"/>
    <col min="4" max="4" width="11.83203125" bestFit="1" customWidth="1"/>
    <col min="5" max="5" width="20.1640625" bestFit="1" customWidth="1"/>
    <col min="6" max="6" width="13.5" bestFit="1" customWidth="1"/>
    <col min="7" max="8" width="17" bestFit="1" customWidth="1"/>
  </cols>
  <sheetData>
    <row r="1" spans="2:7" ht="17" thickBot="1" x14ac:dyDescent="0.25">
      <c r="D1" s="1"/>
      <c r="E1" s="1"/>
    </row>
    <row r="2" spans="2:7" ht="16" customHeight="1" x14ac:dyDescent="0.2">
      <c r="C2" s="49" t="s">
        <v>33</v>
      </c>
      <c r="D2" s="50"/>
      <c r="E2" s="21">
        <v>72667</v>
      </c>
    </row>
    <row r="3" spans="2:7" ht="16" customHeight="1" x14ac:dyDescent="0.2">
      <c r="C3" s="51" t="s">
        <v>34</v>
      </c>
      <c r="D3" s="52"/>
      <c r="E3" s="22">
        <v>75465</v>
      </c>
    </row>
    <row r="4" spans="2:7" ht="17" customHeight="1" x14ac:dyDescent="0.2">
      <c r="C4" s="51" t="s">
        <v>35</v>
      </c>
      <c r="D4" s="52"/>
      <c r="E4" s="22">
        <v>79188</v>
      </c>
    </row>
    <row r="5" spans="2:7" ht="17" customHeight="1" thickBot="1" x14ac:dyDescent="0.25">
      <c r="C5" s="53" t="s">
        <v>41</v>
      </c>
      <c r="D5" s="54"/>
      <c r="E5" s="23">
        <v>82928</v>
      </c>
    </row>
    <row r="6" spans="2:7" ht="17" thickBot="1" x14ac:dyDescent="0.25"/>
    <row r="7" spans="2:7" x14ac:dyDescent="0.2">
      <c r="B7" s="4" t="s">
        <v>4</v>
      </c>
      <c r="C7" s="34" t="s">
        <v>1</v>
      </c>
      <c r="D7" s="34" t="s">
        <v>36</v>
      </c>
      <c r="E7" s="34" t="s">
        <v>12</v>
      </c>
      <c r="F7" s="34" t="s">
        <v>2</v>
      </c>
      <c r="G7" s="5" t="s">
        <v>3</v>
      </c>
    </row>
    <row r="8" spans="2:7" x14ac:dyDescent="0.2">
      <c r="B8" s="35">
        <v>44958</v>
      </c>
      <c r="C8" s="32">
        <f>$E$2/12</f>
        <v>6055.583333333333</v>
      </c>
      <c r="E8" s="32">
        <f>$E$2/12</f>
        <v>6055.583333333333</v>
      </c>
      <c r="F8" s="33">
        <f>E8*12</f>
        <v>72667</v>
      </c>
      <c r="G8" s="17">
        <f t="shared" ref="G8:G38" si="0">E8-C8</f>
        <v>0</v>
      </c>
    </row>
    <row r="9" spans="2:7" x14ac:dyDescent="0.2">
      <c r="B9" s="35">
        <v>44986</v>
      </c>
      <c r="C9" s="32">
        <f>C8</f>
        <v>6055.583333333333</v>
      </c>
      <c r="D9" s="7">
        <v>0.03</v>
      </c>
      <c r="E9" s="32">
        <f>($E$2/12)*1.03</f>
        <v>6237.2508333333335</v>
      </c>
      <c r="F9" s="33">
        <f t="shared" ref="F9:F37" si="1">E9*12</f>
        <v>74847.010000000009</v>
      </c>
      <c r="G9" s="17">
        <f>E9-C9</f>
        <v>181.66750000000047</v>
      </c>
    </row>
    <row r="10" spans="2:7" x14ac:dyDescent="0.2">
      <c r="B10" s="35">
        <v>45017</v>
      </c>
      <c r="C10" s="32">
        <f t="shared" ref="C10:C36" si="2">C9</f>
        <v>6055.583333333333</v>
      </c>
      <c r="E10" s="32">
        <f>($E$2/12)*1.03</f>
        <v>6237.2508333333335</v>
      </c>
      <c r="F10" s="33">
        <f t="shared" si="1"/>
        <v>74847.010000000009</v>
      </c>
      <c r="G10" s="17">
        <f t="shared" si="0"/>
        <v>181.66750000000047</v>
      </c>
    </row>
    <row r="11" spans="2:7" x14ac:dyDescent="0.2">
      <c r="B11" s="35">
        <v>45047</v>
      </c>
      <c r="C11" s="32">
        <f t="shared" si="2"/>
        <v>6055.583333333333</v>
      </c>
      <c r="E11" s="32">
        <f>($E$2/12)*1.03</f>
        <v>6237.2508333333335</v>
      </c>
      <c r="F11" s="33">
        <f t="shared" si="1"/>
        <v>74847.010000000009</v>
      </c>
      <c r="G11" s="17">
        <f t="shared" si="0"/>
        <v>181.66750000000047</v>
      </c>
    </row>
    <row r="12" spans="2:7" x14ac:dyDescent="0.2">
      <c r="B12" s="35">
        <v>45078</v>
      </c>
      <c r="C12" s="32">
        <f t="shared" si="2"/>
        <v>6055.583333333333</v>
      </c>
      <c r="E12" s="32">
        <f>($E$2/12)*1.03</f>
        <v>6237.2508333333335</v>
      </c>
      <c r="F12" s="33">
        <f t="shared" si="1"/>
        <v>74847.010000000009</v>
      </c>
      <c r="G12" s="17">
        <f t="shared" si="0"/>
        <v>181.66750000000047</v>
      </c>
    </row>
    <row r="13" spans="2:7" x14ac:dyDescent="0.2">
      <c r="B13" s="35">
        <v>45108</v>
      </c>
      <c r="C13" s="32">
        <f>E3/12</f>
        <v>6288.75</v>
      </c>
      <c r="E13" s="32">
        <f t="shared" ref="E13:E21" si="3">($E$3/12)*1.03</f>
        <v>6477.4125000000004</v>
      </c>
      <c r="F13" s="33">
        <f t="shared" si="1"/>
        <v>77728.950000000012</v>
      </c>
      <c r="G13" s="17">
        <f t="shared" si="0"/>
        <v>188.66250000000036</v>
      </c>
    </row>
    <row r="14" spans="2:7" x14ac:dyDescent="0.2">
      <c r="B14" s="35">
        <v>45139</v>
      </c>
      <c r="C14" s="32">
        <f t="shared" si="2"/>
        <v>6288.75</v>
      </c>
      <c r="E14" s="32">
        <f t="shared" si="3"/>
        <v>6477.4125000000004</v>
      </c>
      <c r="F14" s="33">
        <f t="shared" si="1"/>
        <v>77728.950000000012</v>
      </c>
      <c r="G14" s="17">
        <f t="shared" si="0"/>
        <v>188.66250000000036</v>
      </c>
    </row>
    <row r="15" spans="2:7" x14ac:dyDescent="0.2">
      <c r="B15" s="35">
        <v>45170</v>
      </c>
      <c r="C15" s="32">
        <f t="shared" si="2"/>
        <v>6288.75</v>
      </c>
      <c r="E15" s="32">
        <f t="shared" si="3"/>
        <v>6477.4125000000004</v>
      </c>
      <c r="F15" s="33">
        <f t="shared" si="1"/>
        <v>77728.950000000012</v>
      </c>
      <c r="G15" s="17">
        <f t="shared" si="0"/>
        <v>188.66250000000036</v>
      </c>
    </row>
    <row r="16" spans="2:7" x14ac:dyDescent="0.2">
      <c r="B16" s="35">
        <v>45200</v>
      </c>
      <c r="C16" s="32">
        <f t="shared" si="2"/>
        <v>6288.75</v>
      </c>
      <c r="E16" s="32">
        <f t="shared" si="3"/>
        <v>6477.4125000000004</v>
      </c>
      <c r="F16" s="33">
        <f t="shared" si="1"/>
        <v>77728.950000000012</v>
      </c>
      <c r="G16" s="17">
        <f t="shared" si="0"/>
        <v>188.66250000000036</v>
      </c>
    </row>
    <row r="17" spans="2:7" x14ac:dyDescent="0.2">
      <c r="B17" s="35">
        <v>45231</v>
      </c>
      <c r="C17" s="32">
        <f t="shared" si="2"/>
        <v>6288.75</v>
      </c>
      <c r="E17" s="32">
        <f t="shared" si="3"/>
        <v>6477.4125000000004</v>
      </c>
      <c r="F17" s="33">
        <f t="shared" si="1"/>
        <v>77728.950000000012</v>
      </c>
      <c r="G17" s="17">
        <f t="shared" si="0"/>
        <v>188.66250000000036</v>
      </c>
    </row>
    <row r="18" spans="2:7" x14ac:dyDescent="0.2">
      <c r="B18" s="35">
        <v>45261</v>
      </c>
      <c r="C18" s="32">
        <f t="shared" si="2"/>
        <v>6288.75</v>
      </c>
      <c r="E18" s="32">
        <f t="shared" si="3"/>
        <v>6477.4125000000004</v>
      </c>
      <c r="F18" s="33">
        <f t="shared" si="1"/>
        <v>77728.950000000012</v>
      </c>
      <c r="G18" s="17">
        <f t="shared" si="0"/>
        <v>188.66250000000036</v>
      </c>
    </row>
    <row r="19" spans="2:7" x14ac:dyDescent="0.2">
      <c r="B19" s="35">
        <v>45292</v>
      </c>
      <c r="C19" s="32">
        <f t="shared" si="2"/>
        <v>6288.75</v>
      </c>
      <c r="E19" s="32">
        <f t="shared" si="3"/>
        <v>6477.4125000000004</v>
      </c>
      <c r="F19" s="33">
        <f t="shared" si="1"/>
        <v>77728.950000000012</v>
      </c>
      <c r="G19" s="17">
        <f t="shared" si="0"/>
        <v>188.66250000000036</v>
      </c>
    </row>
    <row r="20" spans="2:7" x14ac:dyDescent="0.2">
      <c r="B20" s="35">
        <v>45323</v>
      </c>
      <c r="C20" s="32">
        <f t="shared" si="2"/>
        <v>6288.75</v>
      </c>
      <c r="E20" s="32">
        <f t="shared" si="3"/>
        <v>6477.4125000000004</v>
      </c>
      <c r="F20" s="33">
        <f t="shared" si="1"/>
        <v>77728.950000000012</v>
      </c>
      <c r="G20" s="17">
        <f t="shared" si="0"/>
        <v>188.66250000000036</v>
      </c>
    </row>
    <row r="21" spans="2:7" x14ac:dyDescent="0.2">
      <c r="B21" s="35">
        <v>45352</v>
      </c>
      <c r="C21" s="32">
        <f t="shared" si="2"/>
        <v>6288.75</v>
      </c>
      <c r="E21" s="32">
        <f t="shared" si="3"/>
        <v>6477.4125000000004</v>
      </c>
      <c r="F21" s="33">
        <f t="shared" si="1"/>
        <v>77728.950000000012</v>
      </c>
      <c r="G21" s="17">
        <f t="shared" si="0"/>
        <v>188.66250000000036</v>
      </c>
    </row>
    <row r="22" spans="2:7" x14ac:dyDescent="0.2">
      <c r="B22" s="35">
        <v>45383</v>
      </c>
      <c r="C22" s="32">
        <f t="shared" si="2"/>
        <v>6288.75</v>
      </c>
      <c r="D22" s="7">
        <v>0.03</v>
      </c>
      <c r="E22" s="32">
        <f>($E$3/12)*1.03*1.03</f>
        <v>6671.7348750000001</v>
      </c>
      <c r="F22" s="33">
        <f t="shared" si="1"/>
        <v>80060.818499999994</v>
      </c>
      <c r="G22" s="17">
        <f t="shared" si="0"/>
        <v>382.9848750000001</v>
      </c>
    </row>
    <row r="23" spans="2:7" x14ac:dyDescent="0.2">
      <c r="B23" s="35">
        <v>45413</v>
      </c>
      <c r="C23" s="32">
        <f t="shared" si="2"/>
        <v>6288.75</v>
      </c>
      <c r="E23" s="32">
        <f>($E$3/12)*1.03*1.03</f>
        <v>6671.7348750000001</v>
      </c>
      <c r="F23" s="33">
        <f t="shared" si="1"/>
        <v>80060.818499999994</v>
      </c>
      <c r="G23" s="17">
        <f t="shared" si="0"/>
        <v>382.9848750000001</v>
      </c>
    </row>
    <row r="24" spans="2:7" x14ac:dyDescent="0.2">
      <c r="B24" s="35">
        <v>45444</v>
      </c>
      <c r="C24" s="32">
        <f t="shared" si="2"/>
        <v>6288.75</v>
      </c>
      <c r="E24" s="32">
        <f>($E$3/12)*1.03*1.03</f>
        <v>6671.7348750000001</v>
      </c>
      <c r="F24" s="33">
        <f t="shared" si="1"/>
        <v>80060.818499999994</v>
      </c>
      <c r="G24" s="17">
        <f t="shared" si="0"/>
        <v>382.9848750000001</v>
      </c>
    </row>
    <row r="25" spans="2:7" x14ac:dyDescent="0.2">
      <c r="B25" s="35">
        <v>45474</v>
      </c>
      <c r="C25" s="32">
        <f>E4/12</f>
        <v>6599</v>
      </c>
      <c r="E25" s="32">
        <f t="shared" ref="E25:E32" si="4">($E$4/12)*1.03*1.03</f>
        <v>7000.8791000000001</v>
      </c>
      <c r="F25" s="33">
        <f t="shared" si="1"/>
        <v>84010.549200000009</v>
      </c>
      <c r="G25" s="17">
        <f t="shared" si="0"/>
        <v>401.87910000000011</v>
      </c>
    </row>
    <row r="26" spans="2:7" x14ac:dyDescent="0.2">
      <c r="B26" s="35">
        <v>45505</v>
      </c>
      <c r="C26" s="32">
        <f t="shared" si="2"/>
        <v>6599</v>
      </c>
      <c r="E26" s="32">
        <f t="shared" si="4"/>
        <v>7000.8791000000001</v>
      </c>
      <c r="F26" s="33">
        <f t="shared" si="1"/>
        <v>84010.549200000009</v>
      </c>
      <c r="G26" s="17">
        <f t="shared" si="0"/>
        <v>401.87910000000011</v>
      </c>
    </row>
    <row r="27" spans="2:7" x14ac:dyDescent="0.2">
      <c r="B27" s="35">
        <v>45536</v>
      </c>
      <c r="C27" s="32">
        <f t="shared" si="2"/>
        <v>6599</v>
      </c>
      <c r="E27" s="32">
        <f t="shared" si="4"/>
        <v>7000.8791000000001</v>
      </c>
      <c r="F27" s="33">
        <f t="shared" si="1"/>
        <v>84010.549200000009</v>
      </c>
      <c r="G27" s="17">
        <f t="shared" si="0"/>
        <v>401.87910000000011</v>
      </c>
    </row>
    <row r="28" spans="2:7" x14ac:dyDescent="0.2">
      <c r="B28" s="35">
        <v>45566</v>
      </c>
      <c r="C28" s="32">
        <f t="shared" si="2"/>
        <v>6599</v>
      </c>
      <c r="E28" s="32">
        <f t="shared" si="4"/>
        <v>7000.8791000000001</v>
      </c>
      <c r="F28" s="33">
        <f t="shared" si="1"/>
        <v>84010.549200000009</v>
      </c>
      <c r="G28" s="17">
        <f t="shared" si="0"/>
        <v>401.87910000000011</v>
      </c>
    </row>
    <row r="29" spans="2:7" x14ac:dyDescent="0.2">
      <c r="B29" s="35">
        <v>45597</v>
      </c>
      <c r="C29" s="32">
        <f t="shared" si="2"/>
        <v>6599</v>
      </c>
      <c r="E29" s="32">
        <f t="shared" si="4"/>
        <v>7000.8791000000001</v>
      </c>
      <c r="F29" s="33">
        <f t="shared" si="1"/>
        <v>84010.549200000009</v>
      </c>
      <c r="G29" s="17">
        <f t="shared" si="0"/>
        <v>401.87910000000011</v>
      </c>
    </row>
    <row r="30" spans="2:7" x14ac:dyDescent="0.2">
      <c r="B30" s="35">
        <v>45627</v>
      </c>
      <c r="C30" s="32">
        <f t="shared" si="2"/>
        <v>6599</v>
      </c>
      <c r="E30" s="32">
        <f t="shared" si="4"/>
        <v>7000.8791000000001</v>
      </c>
      <c r="F30" s="33">
        <f t="shared" si="1"/>
        <v>84010.549200000009</v>
      </c>
      <c r="G30" s="17">
        <f t="shared" si="0"/>
        <v>401.87910000000011</v>
      </c>
    </row>
    <row r="31" spans="2:7" x14ac:dyDescent="0.2">
      <c r="B31" s="35">
        <v>45658</v>
      </c>
      <c r="C31" s="32">
        <f t="shared" si="2"/>
        <v>6599</v>
      </c>
      <c r="D31" s="1"/>
      <c r="E31" s="32">
        <f t="shared" si="4"/>
        <v>7000.8791000000001</v>
      </c>
      <c r="F31" s="33">
        <f t="shared" si="1"/>
        <v>84010.549200000009</v>
      </c>
      <c r="G31" s="17">
        <f t="shared" si="0"/>
        <v>401.87910000000011</v>
      </c>
    </row>
    <row r="32" spans="2:7" x14ac:dyDescent="0.2">
      <c r="B32" s="35">
        <v>45689</v>
      </c>
      <c r="C32" s="32">
        <f t="shared" si="2"/>
        <v>6599</v>
      </c>
      <c r="E32" s="32">
        <f t="shared" si="4"/>
        <v>7000.8791000000001</v>
      </c>
      <c r="F32" s="33">
        <f t="shared" si="1"/>
        <v>84010.549200000009</v>
      </c>
      <c r="G32" s="17">
        <f t="shared" si="0"/>
        <v>401.87910000000011</v>
      </c>
    </row>
    <row r="33" spans="2:7" x14ac:dyDescent="0.2">
      <c r="B33" s="35">
        <v>45717</v>
      </c>
      <c r="C33" s="32">
        <f t="shared" si="2"/>
        <v>6599</v>
      </c>
      <c r="E33" s="32">
        <f>C33*1.03*1.03</f>
        <v>7000.8791000000001</v>
      </c>
      <c r="F33" s="33">
        <f t="shared" si="1"/>
        <v>84010.549200000009</v>
      </c>
      <c r="G33" s="17">
        <f t="shared" si="0"/>
        <v>401.87910000000011</v>
      </c>
    </row>
    <row r="34" spans="2:7" x14ac:dyDescent="0.2">
      <c r="B34" s="35">
        <v>45748</v>
      </c>
      <c r="C34" s="32">
        <f t="shared" si="2"/>
        <v>6599</v>
      </c>
      <c r="E34" s="32">
        <f t="shared" ref="E34:E38" si="5">C34*1.03*1.03</f>
        <v>7000.8791000000001</v>
      </c>
      <c r="F34" s="33">
        <f t="shared" si="1"/>
        <v>84010.549200000009</v>
      </c>
      <c r="G34" s="17">
        <f t="shared" si="0"/>
        <v>401.87910000000011</v>
      </c>
    </row>
    <row r="35" spans="2:7" x14ac:dyDescent="0.2">
      <c r="B35" s="35">
        <v>45778</v>
      </c>
      <c r="C35" s="32">
        <f t="shared" si="2"/>
        <v>6599</v>
      </c>
      <c r="E35" s="32">
        <f t="shared" si="5"/>
        <v>7000.8791000000001</v>
      </c>
      <c r="F35" s="33">
        <f t="shared" si="1"/>
        <v>84010.549200000009</v>
      </c>
      <c r="G35" s="17">
        <f t="shared" si="0"/>
        <v>401.87910000000011</v>
      </c>
    </row>
    <row r="36" spans="2:7" x14ac:dyDescent="0.2">
      <c r="B36" s="35">
        <v>45809</v>
      </c>
      <c r="C36" s="32">
        <f t="shared" si="2"/>
        <v>6599</v>
      </c>
      <c r="E36" s="32">
        <f t="shared" si="5"/>
        <v>7000.8791000000001</v>
      </c>
      <c r="F36" s="33">
        <f t="shared" si="1"/>
        <v>84010.549200000009</v>
      </c>
      <c r="G36" s="17">
        <f t="shared" si="0"/>
        <v>401.87910000000011</v>
      </c>
    </row>
    <row r="37" spans="2:7" x14ac:dyDescent="0.2">
      <c r="B37" s="35">
        <v>45839</v>
      </c>
      <c r="C37" s="32">
        <f>(E5/12)</f>
        <v>6910.666666666667</v>
      </c>
      <c r="E37" s="32">
        <f t="shared" si="5"/>
        <v>7331.5262666666677</v>
      </c>
      <c r="F37" s="33">
        <f t="shared" si="1"/>
        <v>87978.315200000012</v>
      </c>
      <c r="G37" s="17">
        <f t="shared" si="0"/>
        <v>420.85960000000068</v>
      </c>
    </row>
    <row r="38" spans="2:7" ht="17" thickBot="1" x14ac:dyDescent="0.25">
      <c r="B38" s="36" t="s">
        <v>43</v>
      </c>
      <c r="C38" s="19">
        <f>E5/52</f>
        <v>1594.7692307692307</v>
      </c>
      <c r="D38" s="37"/>
      <c r="E38" s="19">
        <f t="shared" si="5"/>
        <v>1691.8906769230771</v>
      </c>
      <c r="F38" s="38">
        <f>E38*52</f>
        <v>87978.315200000012</v>
      </c>
      <c r="G38" s="18">
        <f t="shared" si="0"/>
        <v>97.121446153846364</v>
      </c>
    </row>
    <row r="39" spans="2:7" ht="17" thickBot="1" x14ac:dyDescent="0.25"/>
    <row r="40" spans="2:7" x14ac:dyDescent="0.2">
      <c r="G40" s="2" t="s">
        <v>0</v>
      </c>
    </row>
    <row r="41" spans="2:7" ht="17" thickBot="1" x14ac:dyDescent="0.25">
      <c r="G41" s="20">
        <f>SUM(G8:G38)</f>
        <v>8914.1173711538522</v>
      </c>
    </row>
    <row r="43" spans="2:7" x14ac:dyDescent="0.2">
      <c r="B43" s="47" t="s">
        <v>46</v>
      </c>
      <c r="C43" s="47"/>
      <c r="D43" s="47"/>
      <c r="E43" s="47"/>
      <c r="F43" s="47"/>
      <c r="G43" s="47"/>
    </row>
    <row r="44" spans="2:7" x14ac:dyDescent="0.2">
      <c r="B44" s="47"/>
      <c r="C44" s="47"/>
      <c r="D44" s="47"/>
      <c r="E44" s="47"/>
      <c r="F44" s="47"/>
      <c r="G44" s="47"/>
    </row>
    <row r="45" spans="2:7" x14ac:dyDescent="0.2">
      <c r="B45" s="47"/>
      <c r="C45" s="47"/>
      <c r="D45" s="47"/>
      <c r="E45" s="47"/>
      <c r="F45" s="47"/>
      <c r="G45" s="47"/>
    </row>
  </sheetData>
  <mergeCells count="5">
    <mergeCell ref="B43:G45"/>
    <mergeCell ref="C2:D2"/>
    <mergeCell ref="C3:D3"/>
    <mergeCell ref="C4:D4"/>
    <mergeCell ref="C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Full Time (Except HEO)</vt:lpstr>
      <vt:lpstr>Teaching Adjuncts</vt:lpstr>
      <vt:lpstr>NTA, Adj. CLT</vt:lpstr>
      <vt:lpstr>HEO Series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Tycho McManus</dc:creator>
  <cp:lastModifiedBy>Tycho McManus</cp:lastModifiedBy>
  <dcterms:created xsi:type="dcterms:W3CDTF">2024-12-12T15:44:14Z</dcterms:created>
  <dcterms:modified xsi:type="dcterms:W3CDTF">2025-07-01T17:51:09Z</dcterms:modified>
</cp:coreProperties>
</file>