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tychomcmanus/Documents/PSC-CUNY/Bargaining/Costing/"/>
    </mc:Choice>
  </mc:AlternateContent>
  <xr:revisionPtr revIDLastSave="0" documentId="13_ncr:1_{A8A64B33-A6BB-254B-AD04-74B0FD115013}" xr6:coauthVersionLast="47" xr6:coauthVersionMax="47" xr10:uidLastSave="{00000000-0000-0000-0000-000000000000}"/>
  <bookViews>
    <workbookView xWindow="3460" yWindow="1000" windowWidth="26380" windowHeight="21100" xr2:uid="{8349C2A6-1D0B-574F-AEBF-8EBBC657F647}"/>
  </bookViews>
  <sheets>
    <sheet name="Full Time (Except HEO)" sheetId="1" r:id="rId1"/>
    <sheet name="Teaching Adjuncts" sheetId="2" r:id="rId2"/>
    <sheet name="NTA, Adj. CLT" sheetId="4" r:id="rId3"/>
    <sheet name="HEO Series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5" i="1" l="1"/>
  <c r="G35" i="3"/>
  <c r="E12" i="4"/>
  <c r="E13" i="2"/>
  <c r="E11" i="2"/>
  <c r="E10" i="4"/>
  <c r="E32" i="3"/>
  <c r="F32" i="3" s="1"/>
  <c r="C32" i="3"/>
  <c r="G32" i="1"/>
  <c r="F32" i="1"/>
  <c r="E32" i="1"/>
  <c r="C32" i="1"/>
  <c r="G32" i="3" l="1"/>
  <c r="C31" i="1"/>
  <c r="E31" i="1" s="1"/>
  <c r="C30" i="1"/>
  <c r="E30" i="1" s="1"/>
  <c r="F30" i="1" s="1"/>
  <c r="F31" i="3"/>
  <c r="E30" i="3"/>
  <c r="F30" i="3" s="1"/>
  <c r="E31" i="3"/>
  <c r="E22" i="1"/>
  <c r="E23" i="1"/>
  <c r="E24" i="1"/>
  <c r="E25" i="1"/>
  <c r="E26" i="1"/>
  <c r="E27" i="1"/>
  <c r="E28" i="1"/>
  <c r="E29" i="1"/>
  <c r="E21" i="1"/>
  <c r="E19" i="1"/>
  <c r="E20" i="1"/>
  <c r="E18" i="1"/>
  <c r="E9" i="1"/>
  <c r="E10" i="1"/>
  <c r="E11" i="1"/>
  <c r="E12" i="1"/>
  <c r="E13" i="1"/>
  <c r="E14" i="1"/>
  <c r="E15" i="1"/>
  <c r="E16" i="1"/>
  <c r="E17" i="1"/>
  <c r="E8" i="1"/>
  <c r="E25" i="3"/>
  <c r="E26" i="3"/>
  <c r="E27" i="3"/>
  <c r="E28" i="3"/>
  <c r="E29" i="3"/>
  <c r="E24" i="3"/>
  <c r="C24" i="3"/>
  <c r="E22" i="3"/>
  <c r="E23" i="3"/>
  <c r="E21" i="3"/>
  <c r="E13" i="3"/>
  <c r="E14" i="3"/>
  <c r="E15" i="3"/>
  <c r="E16" i="3"/>
  <c r="E17" i="3"/>
  <c r="E18" i="3"/>
  <c r="E19" i="3"/>
  <c r="E20" i="3"/>
  <c r="E12" i="3"/>
  <c r="E9" i="3"/>
  <c r="E10" i="3"/>
  <c r="E11" i="3"/>
  <c r="E8" i="3"/>
  <c r="E7" i="3"/>
  <c r="G31" i="1" l="1"/>
  <c r="F31" i="1"/>
  <c r="G30" i="1"/>
  <c r="E9" i="4"/>
  <c r="E8" i="4"/>
  <c r="E7" i="4"/>
  <c r="E6" i="4"/>
  <c r="E5" i="4"/>
  <c r="E4" i="4"/>
  <c r="C12" i="3"/>
  <c r="C13" i="3" s="1"/>
  <c r="C14" i="3" s="1"/>
  <c r="C15" i="3" s="1"/>
  <c r="C16" i="3" s="1"/>
  <c r="C17" i="3" s="1"/>
  <c r="C18" i="3" s="1"/>
  <c r="C19" i="3" s="1"/>
  <c r="C20" i="3" s="1"/>
  <c r="C21" i="3" s="1"/>
  <c r="C22" i="3" s="1"/>
  <c r="C23" i="3" s="1"/>
  <c r="C7" i="3"/>
  <c r="F7" i="3"/>
  <c r="C8" i="3"/>
  <c r="C9" i="3" s="1"/>
  <c r="C10" i="3" s="1"/>
  <c r="C11" i="3" s="1"/>
  <c r="E8" i="2"/>
  <c r="E5" i="2"/>
  <c r="E9" i="2"/>
  <c r="E10" i="2"/>
  <c r="E6" i="2"/>
  <c r="E7" i="2"/>
  <c r="C25" i="3" l="1"/>
  <c r="C26" i="3" s="1"/>
  <c r="C27" i="3" s="1"/>
  <c r="C28" i="3" s="1"/>
  <c r="C29" i="3" s="1"/>
  <c r="C30" i="3" s="1"/>
  <c r="F19" i="3"/>
  <c r="G19" i="3"/>
  <c r="F18" i="3"/>
  <c r="G18" i="3"/>
  <c r="G7" i="3"/>
  <c r="C18" i="1"/>
  <c r="E7" i="1"/>
  <c r="C7" i="1"/>
  <c r="C8" i="1" s="1"/>
  <c r="C9" i="1" s="1"/>
  <c r="C10" i="1" s="1"/>
  <c r="C11" i="1" s="1"/>
  <c r="C12" i="1" s="1"/>
  <c r="C13" i="1" s="1"/>
  <c r="C14" i="1" s="1"/>
  <c r="C15" i="1" s="1"/>
  <c r="C16" i="1" s="1"/>
  <c r="C17" i="1" s="1"/>
  <c r="C31" i="3" l="1"/>
  <c r="G31" i="3" s="1"/>
  <c r="G30" i="3"/>
  <c r="F7" i="1"/>
  <c r="G20" i="3"/>
  <c r="F20" i="3"/>
  <c r="G8" i="3"/>
  <c r="F8" i="3"/>
  <c r="G7" i="1"/>
  <c r="C19" i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G8" i="1" l="1"/>
  <c r="F8" i="1"/>
  <c r="F9" i="3"/>
  <c r="G9" i="3"/>
  <c r="F21" i="3"/>
  <c r="G21" i="3"/>
  <c r="F10" i="1" l="1"/>
  <c r="G10" i="1"/>
  <c r="G9" i="1"/>
  <c r="F9" i="1"/>
  <c r="G22" i="3"/>
  <c r="F22" i="3"/>
  <c r="G10" i="3"/>
  <c r="F10" i="3"/>
  <c r="G11" i="1"/>
  <c r="F11" i="1"/>
  <c r="F11" i="3" l="1"/>
  <c r="G11" i="3"/>
  <c r="F23" i="3"/>
  <c r="G23" i="3"/>
  <c r="G12" i="1"/>
  <c r="F12" i="1"/>
  <c r="G24" i="3" l="1"/>
  <c r="F24" i="3"/>
  <c r="G12" i="3"/>
  <c r="F12" i="3"/>
  <c r="G13" i="1"/>
  <c r="F13" i="1"/>
  <c r="F13" i="3" l="1"/>
  <c r="G13" i="3"/>
  <c r="F25" i="3"/>
  <c r="G25" i="3"/>
  <c r="G14" i="1"/>
  <c r="F14" i="1"/>
  <c r="G26" i="3" l="1"/>
  <c r="F26" i="3"/>
  <c r="G14" i="3"/>
  <c r="F14" i="3"/>
  <c r="G15" i="1"/>
  <c r="F15" i="1"/>
  <c r="F15" i="3" l="1"/>
  <c r="G15" i="3"/>
  <c r="F27" i="3"/>
  <c r="G27" i="3"/>
  <c r="G16" i="1"/>
  <c r="F16" i="1"/>
  <c r="G28" i="3" l="1"/>
  <c r="F28" i="3"/>
  <c r="G16" i="3"/>
  <c r="F16" i="3"/>
  <c r="F17" i="1"/>
  <c r="G17" i="1"/>
  <c r="F17" i="3" l="1"/>
  <c r="G17" i="3"/>
  <c r="G29" i="3"/>
  <c r="F29" i="3"/>
  <c r="F18" i="1"/>
  <c r="G18" i="1"/>
  <c r="G19" i="1" l="1"/>
  <c r="F19" i="1"/>
  <c r="G20" i="1" l="1"/>
  <c r="F20" i="1"/>
  <c r="G21" i="1" l="1"/>
  <c r="F21" i="1"/>
  <c r="G22" i="1" l="1"/>
  <c r="F22" i="1"/>
  <c r="F23" i="1" l="1"/>
  <c r="G23" i="1"/>
  <c r="G24" i="1" l="1"/>
  <c r="F24" i="1"/>
  <c r="F25" i="1" l="1"/>
  <c r="G25" i="1"/>
  <c r="F26" i="1" l="1"/>
  <c r="G26" i="1"/>
  <c r="G27" i="1" l="1"/>
  <c r="F27" i="1"/>
  <c r="G28" i="1" l="1"/>
  <c r="F28" i="1"/>
  <c r="G29" i="1" l="1"/>
  <c r="F29" i="1"/>
</calcChain>
</file>

<file path=xl/sharedStrings.xml><?xml version="1.0" encoding="utf-8"?>
<sst xmlns="http://schemas.openxmlformats.org/spreadsheetml/2006/main" count="61" uniqueCount="41">
  <si>
    <t>Total Backpay*</t>
  </si>
  <si>
    <t>Pre-CBA Monthly Pay</t>
  </si>
  <si>
    <t>Salary Step</t>
  </si>
  <si>
    <t>Monthly Difference</t>
  </si>
  <si>
    <t>Date</t>
  </si>
  <si>
    <t>Spring 2023</t>
  </si>
  <si>
    <t>Summer 2023</t>
  </si>
  <si>
    <t>Fall 2024</t>
  </si>
  <si>
    <t>Fall 2023</t>
  </si>
  <si>
    <t>Spring 2024</t>
  </si>
  <si>
    <t>Summer 2024</t>
  </si>
  <si>
    <t>Retro Pay</t>
  </si>
  <si>
    <t>Monthly Pay under CBA</t>
  </si>
  <si>
    <t>Enter Hourly Rate:</t>
  </si>
  <si>
    <t>Total Number of Appointment Hours + Office Hours:</t>
  </si>
  <si>
    <t>Total Retro Pay:</t>
  </si>
  <si>
    <t>Semester</t>
  </si>
  <si>
    <t>Adjunct Lecturer</t>
  </si>
  <si>
    <t>Adjunct Assistant Professor</t>
  </si>
  <si>
    <t>Adjunct Associate Professor</t>
  </si>
  <si>
    <t>Adjunct Professor</t>
  </si>
  <si>
    <t>Enter Total Hours Worked:</t>
  </si>
  <si>
    <t>NTA I and II (Doctoral Student, Lecturer, Instructor)</t>
  </si>
  <si>
    <t>NTA III, Assistant Professor</t>
  </si>
  <si>
    <t>NTA IV, Associate Professor</t>
  </si>
  <si>
    <t>NTA V, Professor</t>
  </si>
  <si>
    <t>Title</t>
  </si>
  <si>
    <t>Hourly Rate</t>
  </si>
  <si>
    <t>Teaching Adjunct Minimum Rates, 11/1/22</t>
  </si>
  <si>
    <t>NTA Minimum Rates 11/1/22</t>
  </si>
  <si>
    <t>Adjunct Chief CLT</t>
  </si>
  <si>
    <t>Adjunct Senior CLT</t>
  </si>
  <si>
    <t>Adjunct CLT</t>
  </si>
  <si>
    <t>Enter Salary Step as of 11/1/22:</t>
  </si>
  <si>
    <t>Enter Salary Step as of 7/1/23:</t>
  </si>
  <si>
    <t>Enter Salary Step as of 7/1/24:</t>
  </si>
  <si>
    <t>ATB Increase</t>
  </si>
  <si>
    <t>Enter Salary Step as of 2/1/23:</t>
  </si>
  <si>
    <t>Enter Salary Step as of 1/1/24:</t>
  </si>
  <si>
    <t>Enter Salary Step as of 1/1/25:</t>
  </si>
  <si>
    <t>Spring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</si>
</sst>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&quot;$&quot;#,##0"/>
  </numFmts>
  <fonts count="4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2"/>
      <color theme="0"/>
      <name val="Aptos Narrow"/>
      <scheme val="minor"/>
    </font>
    <font>
      <b/>
      <sz val="12"/>
      <color theme="1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/>
      <right style="medium">
        <color theme="1"/>
      </right>
      <top style="medium">
        <color indexed="64"/>
      </top>
      <bottom/>
      <diagonal/>
    </border>
    <border>
      <left/>
      <right style="medium">
        <color theme="1"/>
      </right>
      <top style="medium">
        <color indexed="64"/>
      </top>
      <bottom style="medium">
        <color theme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2">
    <xf numFmtId="0" fontId="0" fillId="0" borderId="0" xfId="0"/>
    <xf numFmtId="164" fontId="0" fillId="0" borderId="0" xfId="0" applyNumberFormat="1"/>
    <xf numFmtId="0" fontId="2" fillId="2" borderId="1" xfId="0" applyFont="1" applyFill="1" applyBorder="1"/>
    <xf numFmtId="164" fontId="3" fillId="0" borderId="2" xfId="0" applyNumberFormat="1" applyFont="1" applyBorder="1"/>
    <xf numFmtId="0" fontId="2" fillId="2" borderId="3" xfId="0" applyFont="1" applyFill="1" applyBorder="1"/>
    <xf numFmtId="0" fontId="2" fillId="2" borderId="4" xfId="0" applyFont="1" applyFill="1" applyBorder="1"/>
    <xf numFmtId="0" fontId="0" fillId="0" borderId="8" xfId="0" applyBorder="1"/>
    <xf numFmtId="10" fontId="3" fillId="0" borderId="0" xfId="1" applyNumberFormat="1" applyFont="1" applyBorder="1"/>
    <xf numFmtId="0" fontId="3" fillId="0" borderId="11" xfId="0" applyFont="1" applyBorder="1"/>
    <xf numFmtId="164" fontId="3" fillId="0" borderId="12" xfId="0" applyNumberFormat="1" applyFont="1" applyBorder="1"/>
    <xf numFmtId="0" fontId="2" fillId="2" borderId="7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/>
    </xf>
    <xf numFmtId="0" fontId="3" fillId="0" borderId="8" xfId="0" applyFont="1" applyBorder="1"/>
    <xf numFmtId="0" fontId="2" fillId="2" borderId="3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5" xfId="0" applyBorder="1"/>
    <xf numFmtId="164" fontId="2" fillId="2" borderId="4" xfId="0" applyNumberFormat="1" applyFont="1" applyFill="1" applyBorder="1"/>
    <xf numFmtId="164" fontId="0" fillId="0" borderId="9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165" fontId="3" fillId="0" borderId="9" xfId="0" applyNumberFormat="1" applyFont="1" applyBorder="1" applyAlignment="1">
      <alignment horizontal="center"/>
    </xf>
    <xf numFmtId="165" fontId="3" fillId="0" borderId="6" xfId="0" applyNumberFormat="1" applyFont="1" applyBorder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5" xfId="0" applyFont="1" applyBorder="1"/>
    <xf numFmtId="0" fontId="3" fillId="0" borderId="3" xfId="0" applyFont="1" applyBorder="1"/>
    <xf numFmtId="164" fontId="0" fillId="0" borderId="7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164" fontId="0" fillId="0" borderId="4" xfId="0" applyNumberFormat="1" applyBorder="1" applyAlignment="1">
      <alignment horizont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/>
    </xf>
    <xf numFmtId="0" fontId="3" fillId="0" borderId="16" xfId="0" applyFont="1" applyBorder="1"/>
    <xf numFmtId="164" fontId="0" fillId="0" borderId="17" xfId="0" applyNumberFormat="1" applyBorder="1" applyAlignment="1">
      <alignment horizontal="center"/>
    </xf>
    <xf numFmtId="0" fontId="3" fillId="0" borderId="18" xfId="0" applyFont="1" applyBorder="1"/>
    <xf numFmtId="164" fontId="0" fillId="0" borderId="19" xfId="0" applyNumberFormat="1" applyBorder="1" applyAlignment="1">
      <alignment horizontal="center"/>
    </xf>
    <xf numFmtId="0" fontId="0" fillId="0" borderId="19" xfId="0" applyBorder="1" applyAlignment="1">
      <alignment horizontal="center"/>
    </xf>
    <xf numFmtId="164" fontId="0" fillId="0" borderId="20" xfId="0" applyNumberFormat="1" applyBorder="1" applyAlignment="1">
      <alignment horizontal="center"/>
    </xf>
    <xf numFmtId="0" fontId="2" fillId="2" borderId="0" xfId="0" applyFont="1" applyFill="1" applyAlignment="1">
      <alignment horizontal="center" wrapText="1"/>
    </xf>
    <xf numFmtId="0" fontId="3" fillId="0" borderId="10" xfId="0" applyFon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0" xfId="0" applyBorder="1"/>
    <xf numFmtId="165" fontId="0" fillId="0" borderId="0" xfId="0" applyNumberFormat="1" applyBorder="1" applyAlignment="1">
      <alignment horizontal="center"/>
    </xf>
    <xf numFmtId="14" fontId="0" fillId="0" borderId="16" xfId="0" applyNumberFormat="1" applyBorder="1"/>
    <xf numFmtId="0" fontId="2" fillId="2" borderId="13" xfId="0" applyFont="1" applyFill="1" applyBorder="1"/>
    <xf numFmtId="0" fontId="2" fillId="2" borderId="14" xfId="0" applyFont="1" applyFill="1" applyBorder="1"/>
    <xf numFmtId="0" fontId="2" fillId="2" borderId="15" xfId="0" applyFont="1" applyFill="1" applyBorder="1"/>
    <xf numFmtId="14" fontId="0" fillId="0" borderId="18" xfId="0" applyNumberFormat="1" applyBorder="1"/>
    <xf numFmtId="0" fontId="0" fillId="0" borderId="19" xfId="0" applyBorder="1"/>
    <xf numFmtId="165" fontId="0" fillId="0" borderId="19" xfId="0" applyNumberFormat="1" applyBorder="1" applyAlignment="1">
      <alignment horizontal="center"/>
    </xf>
    <xf numFmtId="164" fontId="0" fillId="0" borderId="0" xfId="0" applyNumberFormat="1" applyBorder="1"/>
    <xf numFmtId="0" fontId="2" fillId="2" borderId="13" xfId="0" applyFont="1" applyFill="1" applyBorder="1" applyAlignment="1">
      <alignment horizontal="center" wrapText="1"/>
    </xf>
    <xf numFmtId="0" fontId="2" fillId="2" borderId="14" xfId="0" applyFont="1" applyFill="1" applyBorder="1" applyAlignment="1">
      <alignment horizontal="center" wrapText="1"/>
    </xf>
    <xf numFmtId="164" fontId="3" fillId="0" borderId="15" xfId="0" applyNumberFormat="1" applyFont="1" applyBorder="1" applyAlignment="1">
      <alignment horizontal="center"/>
    </xf>
    <xf numFmtId="0" fontId="2" fillId="2" borderId="16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164" fontId="3" fillId="0" borderId="21" xfId="0" applyNumberFormat="1" applyFont="1" applyBorder="1" applyAlignment="1">
      <alignment horizontal="center"/>
    </xf>
    <xf numFmtId="0" fontId="2" fillId="2" borderId="18" xfId="0" applyFont="1" applyFill="1" applyBorder="1" applyAlignment="1">
      <alignment horizontal="center" wrapText="1"/>
    </xf>
    <xf numFmtId="0" fontId="2" fillId="2" borderId="19" xfId="0" applyFont="1" applyFill="1" applyBorder="1" applyAlignment="1">
      <alignment horizontal="center" wrapText="1"/>
    </xf>
    <xf numFmtId="164" fontId="3" fillId="0" borderId="22" xfId="0" applyNumberFormat="1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C71CC-DF0A-004D-BAEB-A31E997F6932}">
  <dimension ref="B1:G35"/>
  <sheetViews>
    <sheetView tabSelected="1" topLeftCell="A4" zoomScale="137" zoomScaleNormal="150" workbookViewId="0">
      <selection activeCell="E7" sqref="E7"/>
    </sheetView>
  </sheetViews>
  <sheetFormatPr baseColWidth="10" defaultRowHeight="16" x14ac:dyDescent="0.2"/>
  <cols>
    <col min="1" max="1" width="3" customWidth="1"/>
    <col min="2" max="2" width="7.5" bestFit="1" customWidth="1"/>
    <col min="3" max="3" width="21" customWidth="1"/>
    <col min="4" max="4" width="11.83203125" bestFit="1" customWidth="1"/>
    <col min="5" max="5" width="20.1640625" bestFit="1" customWidth="1"/>
    <col min="6" max="6" width="13.5" bestFit="1" customWidth="1"/>
    <col min="7" max="7" width="17" bestFit="1" customWidth="1"/>
  </cols>
  <sheetData>
    <row r="1" spans="2:7" ht="17" thickBot="1" x14ac:dyDescent="0.25">
      <c r="C1" s="1"/>
    </row>
    <row r="2" spans="2:7" ht="17" thickBot="1" x14ac:dyDescent="0.25">
      <c r="B2" s="53" t="s">
        <v>37</v>
      </c>
      <c r="C2" s="54"/>
      <c r="D2" s="55">
        <v>140087</v>
      </c>
    </row>
    <row r="3" spans="2:7" ht="17" thickBot="1" x14ac:dyDescent="0.25">
      <c r="B3" s="56" t="s">
        <v>38</v>
      </c>
      <c r="C3" s="57"/>
      <c r="D3" s="58">
        <v>140087</v>
      </c>
    </row>
    <row r="4" spans="2:7" ht="17" thickBot="1" x14ac:dyDescent="0.25">
      <c r="B4" s="59" t="s">
        <v>39</v>
      </c>
      <c r="C4" s="60"/>
      <c r="D4" s="61">
        <v>140087</v>
      </c>
    </row>
    <row r="5" spans="2:7" ht="17" thickBot="1" x14ac:dyDescent="0.25"/>
    <row r="6" spans="2:7" x14ac:dyDescent="0.2">
      <c r="B6" s="46" t="s">
        <v>4</v>
      </c>
      <c r="C6" s="47" t="s">
        <v>1</v>
      </c>
      <c r="D6" s="47" t="s">
        <v>36</v>
      </c>
      <c r="E6" s="47" t="s">
        <v>12</v>
      </c>
      <c r="F6" s="47" t="s">
        <v>2</v>
      </c>
      <c r="G6" s="48" t="s">
        <v>3</v>
      </c>
    </row>
    <row r="7" spans="2:7" x14ac:dyDescent="0.2">
      <c r="B7" s="45">
        <v>44958</v>
      </c>
      <c r="C7" s="42">
        <f>$D$2/12</f>
        <v>11673.916666666666</v>
      </c>
      <c r="D7" s="43"/>
      <c r="E7" s="42">
        <f>$D$2/12</f>
        <v>11673.916666666666</v>
      </c>
      <c r="F7" s="44">
        <f>E7*12</f>
        <v>140087</v>
      </c>
      <c r="G7" s="35">
        <f t="shared" ref="G7:G30" si="0">E7-C7</f>
        <v>0</v>
      </c>
    </row>
    <row r="8" spans="2:7" x14ac:dyDescent="0.2">
      <c r="B8" s="45">
        <v>44986</v>
      </c>
      <c r="C8" s="42">
        <f>C7</f>
        <v>11673.916666666666</v>
      </c>
      <c r="D8" s="7">
        <v>0.03</v>
      </c>
      <c r="E8" s="42">
        <f>($D$2/12)*1.03</f>
        <v>12024.134166666667</v>
      </c>
      <c r="F8" s="44">
        <f t="shared" ref="F8:F31" si="1">E8*12</f>
        <v>144289.60999999999</v>
      </c>
      <c r="G8" s="35">
        <f t="shared" si="0"/>
        <v>350.21750000000065</v>
      </c>
    </row>
    <row r="9" spans="2:7" x14ac:dyDescent="0.2">
      <c r="B9" s="45">
        <v>45017</v>
      </c>
      <c r="C9" s="42">
        <f t="shared" ref="C9:C28" si="2">C8</f>
        <v>11673.916666666666</v>
      </c>
      <c r="D9" s="43"/>
      <c r="E9" s="42">
        <f t="shared" ref="E9:E17" si="3">($D$2/12)*1.03</f>
        <v>12024.134166666667</v>
      </c>
      <c r="F9" s="44">
        <f t="shared" si="1"/>
        <v>144289.60999999999</v>
      </c>
      <c r="G9" s="35">
        <f t="shared" si="0"/>
        <v>350.21750000000065</v>
      </c>
    </row>
    <row r="10" spans="2:7" x14ac:dyDescent="0.2">
      <c r="B10" s="45">
        <v>45047</v>
      </c>
      <c r="C10" s="42">
        <f t="shared" si="2"/>
        <v>11673.916666666666</v>
      </c>
      <c r="D10" s="43"/>
      <c r="E10" s="42">
        <f t="shared" si="3"/>
        <v>12024.134166666667</v>
      </c>
      <c r="F10" s="44">
        <f t="shared" si="1"/>
        <v>144289.60999999999</v>
      </c>
      <c r="G10" s="35">
        <f t="shared" si="0"/>
        <v>350.21750000000065</v>
      </c>
    </row>
    <row r="11" spans="2:7" x14ac:dyDescent="0.2">
      <c r="B11" s="45">
        <v>45078</v>
      </c>
      <c r="C11" s="42">
        <f t="shared" si="2"/>
        <v>11673.916666666666</v>
      </c>
      <c r="D11" s="43"/>
      <c r="E11" s="42">
        <f t="shared" si="3"/>
        <v>12024.134166666667</v>
      </c>
      <c r="F11" s="44">
        <f t="shared" si="1"/>
        <v>144289.60999999999</v>
      </c>
      <c r="G11" s="35">
        <f t="shared" si="0"/>
        <v>350.21750000000065</v>
      </c>
    </row>
    <row r="12" spans="2:7" x14ac:dyDescent="0.2">
      <c r="B12" s="45">
        <v>45108</v>
      </c>
      <c r="C12" s="42">
        <f t="shared" si="2"/>
        <v>11673.916666666666</v>
      </c>
      <c r="D12" s="43"/>
      <c r="E12" s="42">
        <f t="shared" si="3"/>
        <v>12024.134166666667</v>
      </c>
      <c r="F12" s="44">
        <f t="shared" si="1"/>
        <v>144289.60999999999</v>
      </c>
      <c r="G12" s="35">
        <f t="shared" si="0"/>
        <v>350.21750000000065</v>
      </c>
    </row>
    <row r="13" spans="2:7" x14ac:dyDescent="0.2">
      <c r="B13" s="45">
        <v>45139</v>
      </c>
      <c r="C13" s="42">
        <f t="shared" si="2"/>
        <v>11673.916666666666</v>
      </c>
      <c r="D13" s="43"/>
      <c r="E13" s="42">
        <f t="shared" si="3"/>
        <v>12024.134166666667</v>
      </c>
      <c r="F13" s="44">
        <f t="shared" si="1"/>
        <v>144289.60999999999</v>
      </c>
      <c r="G13" s="35">
        <f t="shared" si="0"/>
        <v>350.21750000000065</v>
      </c>
    </row>
    <row r="14" spans="2:7" x14ac:dyDescent="0.2">
      <c r="B14" s="45">
        <v>45170</v>
      </c>
      <c r="C14" s="42">
        <f t="shared" si="2"/>
        <v>11673.916666666666</v>
      </c>
      <c r="D14" s="43"/>
      <c r="E14" s="42">
        <f t="shared" si="3"/>
        <v>12024.134166666667</v>
      </c>
      <c r="F14" s="44">
        <f t="shared" si="1"/>
        <v>144289.60999999999</v>
      </c>
      <c r="G14" s="35">
        <f t="shared" si="0"/>
        <v>350.21750000000065</v>
      </c>
    </row>
    <row r="15" spans="2:7" x14ac:dyDescent="0.2">
      <c r="B15" s="45">
        <v>45200</v>
      </c>
      <c r="C15" s="42">
        <f t="shared" si="2"/>
        <v>11673.916666666666</v>
      </c>
      <c r="D15" s="43"/>
      <c r="E15" s="42">
        <f t="shared" si="3"/>
        <v>12024.134166666667</v>
      </c>
      <c r="F15" s="44">
        <f t="shared" si="1"/>
        <v>144289.60999999999</v>
      </c>
      <c r="G15" s="35">
        <f t="shared" si="0"/>
        <v>350.21750000000065</v>
      </c>
    </row>
    <row r="16" spans="2:7" x14ac:dyDescent="0.2">
      <c r="B16" s="45">
        <v>45231</v>
      </c>
      <c r="C16" s="42">
        <f t="shared" si="2"/>
        <v>11673.916666666666</v>
      </c>
      <c r="D16" s="43"/>
      <c r="E16" s="42">
        <f t="shared" si="3"/>
        <v>12024.134166666667</v>
      </c>
      <c r="F16" s="44">
        <f t="shared" si="1"/>
        <v>144289.60999999999</v>
      </c>
      <c r="G16" s="35">
        <f t="shared" si="0"/>
        <v>350.21750000000065</v>
      </c>
    </row>
    <row r="17" spans="2:7" x14ac:dyDescent="0.2">
      <c r="B17" s="45">
        <v>45261</v>
      </c>
      <c r="C17" s="42">
        <f t="shared" si="2"/>
        <v>11673.916666666666</v>
      </c>
      <c r="D17" s="43"/>
      <c r="E17" s="42">
        <f t="shared" si="3"/>
        <v>12024.134166666667</v>
      </c>
      <c r="F17" s="44">
        <f t="shared" si="1"/>
        <v>144289.60999999999</v>
      </c>
      <c r="G17" s="35">
        <f t="shared" si="0"/>
        <v>350.21750000000065</v>
      </c>
    </row>
    <row r="18" spans="2:7" x14ac:dyDescent="0.2">
      <c r="B18" s="45">
        <v>45292</v>
      </c>
      <c r="C18" s="42">
        <f>D3/12</f>
        <v>11673.916666666666</v>
      </c>
      <c r="D18" s="43"/>
      <c r="E18" s="42">
        <f>($D$3/12)*1.03</f>
        <v>12024.134166666667</v>
      </c>
      <c r="F18" s="44">
        <f t="shared" si="1"/>
        <v>144289.60999999999</v>
      </c>
      <c r="G18" s="35">
        <f t="shared" si="0"/>
        <v>350.21750000000065</v>
      </c>
    </row>
    <row r="19" spans="2:7" x14ac:dyDescent="0.2">
      <c r="B19" s="45">
        <v>45323</v>
      </c>
      <c r="C19" s="42">
        <f t="shared" si="2"/>
        <v>11673.916666666666</v>
      </c>
      <c r="D19" s="43"/>
      <c r="E19" s="42">
        <f t="shared" ref="E19:E20" si="4">($D$3/12)*1.03</f>
        <v>12024.134166666667</v>
      </c>
      <c r="F19" s="44">
        <f t="shared" si="1"/>
        <v>144289.60999999999</v>
      </c>
      <c r="G19" s="35">
        <f t="shared" si="0"/>
        <v>350.21750000000065</v>
      </c>
    </row>
    <row r="20" spans="2:7" x14ac:dyDescent="0.2">
      <c r="B20" s="45">
        <v>45352</v>
      </c>
      <c r="C20" s="42">
        <f t="shared" si="2"/>
        <v>11673.916666666666</v>
      </c>
      <c r="D20" s="43"/>
      <c r="E20" s="42">
        <f t="shared" si="4"/>
        <v>12024.134166666667</v>
      </c>
      <c r="F20" s="44">
        <f t="shared" si="1"/>
        <v>144289.60999999999</v>
      </c>
      <c r="G20" s="35">
        <f t="shared" si="0"/>
        <v>350.21750000000065</v>
      </c>
    </row>
    <row r="21" spans="2:7" x14ac:dyDescent="0.2">
      <c r="B21" s="45">
        <v>45383</v>
      </c>
      <c r="C21" s="42">
        <f t="shared" si="2"/>
        <v>11673.916666666666</v>
      </c>
      <c r="D21" s="7">
        <v>0.03</v>
      </c>
      <c r="E21" s="42">
        <f>($D$3/12)*1.03*1.03</f>
        <v>12384.858191666666</v>
      </c>
      <c r="F21" s="44">
        <f t="shared" si="1"/>
        <v>148618.29829999999</v>
      </c>
      <c r="G21" s="35">
        <f t="shared" si="0"/>
        <v>710.94152500000018</v>
      </c>
    </row>
    <row r="22" spans="2:7" x14ac:dyDescent="0.2">
      <c r="B22" s="45">
        <v>45413</v>
      </c>
      <c r="C22" s="42">
        <f t="shared" si="2"/>
        <v>11673.916666666666</v>
      </c>
      <c r="D22" s="43"/>
      <c r="E22" s="42">
        <f t="shared" ref="E22:E29" si="5">($D$3/12)*1.03*1.03</f>
        <v>12384.858191666666</v>
      </c>
      <c r="F22" s="44">
        <f t="shared" si="1"/>
        <v>148618.29829999999</v>
      </c>
      <c r="G22" s="35">
        <f t="shared" si="0"/>
        <v>710.94152500000018</v>
      </c>
    </row>
    <row r="23" spans="2:7" x14ac:dyDescent="0.2">
      <c r="B23" s="45">
        <v>45444</v>
      </c>
      <c r="C23" s="42">
        <f t="shared" si="2"/>
        <v>11673.916666666666</v>
      </c>
      <c r="D23" s="43"/>
      <c r="E23" s="42">
        <f t="shared" si="5"/>
        <v>12384.858191666666</v>
      </c>
      <c r="F23" s="44">
        <f t="shared" si="1"/>
        <v>148618.29829999999</v>
      </c>
      <c r="G23" s="35">
        <f t="shared" si="0"/>
        <v>710.94152500000018</v>
      </c>
    </row>
    <row r="24" spans="2:7" x14ac:dyDescent="0.2">
      <c r="B24" s="45">
        <v>45474</v>
      </c>
      <c r="C24" s="42">
        <f t="shared" si="2"/>
        <v>11673.916666666666</v>
      </c>
      <c r="D24" s="43"/>
      <c r="E24" s="42">
        <f t="shared" si="5"/>
        <v>12384.858191666666</v>
      </c>
      <c r="F24" s="44">
        <f t="shared" si="1"/>
        <v>148618.29829999999</v>
      </c>
      <c r="G24" s="35">
        <f t="shared" si="0"/>
        <v>710.94152500000018</v>
      </c>
    </row>
    <row r="25" spans="2:7" x14ac:dyDescent="0.2">
      <c r="B25" s="45">
        <v>45505</v>
      </c>
      <c r="C25" s="42">
        <f t="shared" si="2"/>
        <v>11673.916666666666</v>
      </c>
      <c r="D25" s="43"/>
      <c r="E25" s="42">
        <f t="shared" si="5"/>
        <v>12384.858191666666</v>
      </c>
      <c r="F25" s="44">
        <f t="shared" si="1"/>
        <v>148618.29829999999</v>
      </c>
      <c r="G25" s="35">
        <f t="shared" si="0"/>
        <v>710.94152500000018</v>
      </c>
    </row>
    <row r="26" spans="2:7" x14ac:dyDescent="0.2">
      <c r="B26" s="45">
        <v>45536</v>
      </c>
      <c r="C26" s="42">
        <f t="shared" si="2"/>
        <v>11673.916666666666</v>
      </c>
      <c r="D26" s="43"/>
      <c r="E26" s="42">
        <f t="shared" si="5"/>
        <v>12384.858191666666</v>
      </c>
      <c r="F26" s="44">
        <f t="shared" si="1"/>
        <v>148618.29829999999</v>
      </c>
      <c r="G26" s="35">
        <f t="shared" si="0"/>
        <v>710.94152500000018</v>
      </c>
    </row>
    <row r="27" spans="2:7" x14ac:dyDescent="0.2">
      <c r="B27" s="45">
        <v>45566</v>
      </c>
      <c r="C27" s="42">
        <f t="shared" si="2"/>
        <v>11673.916666666666</v>
      </c>
      <c r="D27" s="43"/>
      <c r="E27" s="42">
        <f t="shared" si="5"/>
        <v>12384.858191666666</v>
      </c>
      <c r="F27" s="44">
        <f t="shared" si="1"/>
        <v>148618.29829999999</v>
      </c>
      <c r="G27" s="35">
        <f t="shared" si="0"/>
        <v>710.94152500000018</v>
      </c>
    </row>
    <row r="28" spans="2:7" x14ac:dyDescent="0.2">
      <c r="B28" s="45">
        <v>45597</v>
      </c>
      <c r="C28" s="42">
        <f t="shared" si="2"/>
        <v>11673.916666666666</v>
      </c>
      <c r="D28" s="43"/>
      <c r="E28" s="42">
        <f t="shared" si="5"/>
        <v>12384.858191666666</v>
      </c>
      <c r="F28" s="44">
        <f t="shared" si="1"/>
        <v>148618.29829999999</v>
      </c>
      <c r="G28" s="35">
        <f t="shared" si="0"/>
        <v>710.94152500000018</v>
      </c>
    </row>
    <row r="29" spans="2:7" x14ac:dyDescent="0.2">
      <c r="B29" s="45">
        <v>45627</v>
      </c>
      <c r="C29" s="42">
        <f>C28</f>
        <v>11673.916666666666</v>
      </c>
      <c r="D29" s="43"/>
      <c r="E29" s="42">
        <f t="shared" si="5"/>
        <v>12384.858191666666</v>
      </c>
      <c r="F29" s="44">
        <f t="shared" si="1"/>
        <v>148618.29829999999</v>
      </c>
      <c r="G29" s="35">
        <f t="shared" si="0"/>
        <v>710.94152500000018</v>
      </c>
    </row>
    <row r="30" spans="2:7" x14ac:dyDescent="0.2">
      <c r="B30" s="45">
        <v>45658</v>
      </c>
      <c r="C30" s="42">
        <f>$D$4/12</f>
        <v>11673.916666666666</v>
      </c>
      <c r="D30" s="43"/>
      <c r="E30" s="42">
        <f>C30*1.03*1.03</f>
        <v>12384.858191666666</v>
      </c>
      <c r="F30" s="44">
        <f t="shared" si="1"/>
        <v>148618.29829999999</v>
      </c>
      <c r="G30" s="35">
        <f t="shared" si="0"/>
        <v>710.94152500000018</v>
      </c>
    </row>
    <row r="31" spans="2:7" x14ac:dyDescent="0.2">
      <c r="B31" s="45">
        <v>45689</v>
      </c>
      <c r="C31" s="42">
        <f>$D$4/12</f>
        <v>11673.916666666666</v>
      </c>
      <c r="D31" s="43"/>
      <c r="E31" s="42">
        <f>C31*1.03*1.03</f>
        <v>12384.858191666666</v>
      </c>
      <c r="F31" s="44">
        <f t="shared" si="1"/>
        <v>148618.29829999999</v>
      </c>
      <c r="G31" s="35">
        <f>E31-C31</f>
        <v>710.94152500000018</v>
      </c>
    </row>
    <row r="32" spans="2:7" ht="17" thickBot="1" x14ac:dyDescent="0.25">
      <c r="B32" s="49">
        <v>45717</v>
      </c>
      <c r="C32" s="37">
        <f>$D$4/12</f>
        <v>11673.916666666666</v>
      </c>
      <c r="D32" s="50"/>
      <c r="E32" s="37">
        <f>C32*1.03*1.03</f>
        <v>12384.858191666666</v>
      </c>
      <c r="F32" s="51">
        <f>E32*12</f>
        <v>148618.29829999999</v>
      </c>
      <c r="G32" s="39">
        <f>E32-C32</f>
        <v>710.94152500000018</v>
      </c>
    </row>
    <row r="33" spans="3:7" ht="17" thickBot="1" x14ac:dyDescent="0.25">
      <c r="C33" s="1"/>
    </row>
    <row r="34" spans="3:7" x14ac:dyDescent="0.2">
      <c r="G34" s="2" t="s">
        <v>0</v>
      </c>
    </row>
    <row r="35" spans="3:7" ht="17" thickBot="1" x14ac:dyDescent="0.25">
      <c r="G35" s="3">
        <f>SUM(G7:G32)</f>
        <v>13084.125800000011</v>
      </c>
    </row>
  </sheetData>
  <mergeCells count="3">
    <mergeCell ref="B2:C2"/>
    <mergeCell ref="B3:C3"/>
    <mergeCell ref="B4:C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DD421-C2EC-2F42-BB4A-4DF87B6E3564}">
  <dimension ref="B3:H13"/>
  <sheetViews>
    <sheetView zoomScale="116" workbookViewId="0">
      <selection activeCell="E14" sqref="E14"/>
    </sheetView>
  </sheetViews>
  <sheetFormatPr baseColWidth="10" defaultRowHeight="16" x14ac:dyDescent="0.2"/>
  <cols>
    <col min="2" max="2" width="12.1640625" bestFit="1" customWidth="1"/>
    <col min="4" max="4" width="20.1640625" customWidth="1"/>
    <col min="7" max="7" width="25.5" customWidth="1"/>
    <col min="8" max="8" width="11.6640625" customWidth="1"/>
  </cols>
  <sheetData>
    <row r="3" spans="2:8" ht="17" thickBot="1" x14ac:dyDescent="0.25"/>
    <row r="4" spans="2:8" ht="51" x14ac:dyDescent="0.2">
      <c r="B4" s="31" t="s">
        <v>16</v>
      </c>
      <c r="C4" s="32" t="s">
        <v>13</v>
      </c>
      <c r="D4" s="32" t="s">
        <v>14</v>
      </c>
      <c r="E4" s="33" t="s">
        <v>11</v>
      </c>
    </row>
    <row r="5" spans="2:8" ht="17" thickBot="1" x14ac:dyDescent="0.25">
      <c r="B5" s="34" t="s">
        <v>5</v>
      </c>
      <c r="C5" s="24">
        <v>98.4</v>
      </c>
      <c r="D5" s="25">
        <v>345</v>
      </c>
      <c r="E5" s="35">
        <f>((C5*D5)*0.03)*(11/15)</f>
        <v>746.85599999999988</v>
      </c>
      <c r="G5" s="41" t="s">
        <v>28</v>
      </c>
      <c r="H5" s="41"/>
    </row>
    <row r="6" spans="2:8" x14ac:dyDescent="0.2">
      <c r="B6" s="34" t="s">
        <v>6</v>
      </c>
      <c r="C6" s="24">
        <v>98.4</v>
      </c>
      <c r="D6" s="25">
        <v>60</v>
      </c>
      <c r="E6" s="35">
        <f t="shared" ref="E6:E7" si="0">(C6*D6)*0.03</f>
        <v>177.12</v>
      </c>
      <c r="G6" s="4" t="s">
        <v>26</v>
      </c>
      <c r="H6" s="16" t="s">
        <v>27</v>
      </c>
    </row>
    <row r="7" spans="2:8" x14ac:dyDescent="0.2">
      <c r="B7" s="34" t="s">
        <v>8</v>
      </c>
      <c r="C7" s="24">
        <v>98.4</v>
      </c>
      <c r="D7" s="25">
        <v>285</v>
      </c>
      <c r="E7" s="35">
        <f t="shared" si="0"/>
        <v>841.31999999999994</v>
      </c>
      <c r="G7" s="6" t="s">
        <v>17</v>
      </c>
      <c r="H7" s="17">
        <v>91.67</v>
      </c>
    </row>
    <row r="8" spans="2:8" x14ac:dyDescent="0.2">
      <c r="B8" s="34" t="s">
        <v>9</v>
      </c>
      <c r="C8" s="24">
        <v>98.4</v>
      </c>
      <c r="D8" s="25">
        <v>135</v>
      </c>
      <c r="E8" s="35">
        <f>((C8*D8)*0.03)*(9/16)+((C8*D8)*0.0609)*(5/16)</f>
        <v>476.97862500000002</v>
      </c>
      <c r="G8" s="6" t="s">
        <v>18</v>
      </c>
      <c r="H8" s="17">
        <v>100</v>
      </c>
    </row>
    <row r="9" spans="2:8" x14ac:dyDescent="0.2">
      <c r="B9" s="34" t="s">
        <v>10</v>
      </c>
      <c r="C9" s="24">
        <v>98.4</v>
      </c>
      <c r="D9" s="25">
        <v>60</v>
      </c>
      <c r="E9" s="35">
        <f t="shared" ref="E9:E10" si="1">(C9*D9)*0.0609</f>
        <v>359.55360000000002</v>
      </c>
      <c r="G9" s="6" t="s">
        <v>19</v>
      </c>
      <c r="H9" s="17">
        <v>108.33</v>
      </c>
    </row>
    <row r="10" spans="2:8" ht="17" thickBot="1" x14ac:dyDescent="0.25">
      <c r="B10" s="34" t="s">
        <v>7</v>
      </c>
      <c r="C10" s="24">
        <v>98.4</v>
      </c>
      <c r="D10" s="25">
        <v>225</v>
      </c>
      <c r="E10" s="35">
        <f t="shared" si="1"/>
        <v>1348.326</v>
      </c>
      <c r="G10" s="15" t="s">
        <v>20</v>
      </c>
      <c r="H10" s="18">
        <v>112.5</v>
      </c>
    </row>
    <row r="11" spans="2:8" ht="17" thickBot="1" x14ac:dyDescent="0.25">
      <c r="B11" s="36" t="s">
        <v>40</v>
      </c>
      <c r="C11" s="37">
        <v>98.4</v>
      </c>
      <c r="D11" s="38">
        <v>150</v>
      </c>
      <c r="E11" s="18">
        <f>((C11*D11)*(46/87))*0.0609</f>
        <v>475.27200000000005</v>
      </c>
    </row>
    <row r="12" spans="2:8" ht="17" thickBot="1" x14ac:dyDescent="0.25"/>
    <row r="13" spans="2:8" ht="17" thickBot="1" x14ac:dyDescent="0.25">
      <c r="D13" s="8" t="s">
        <v>15</v>
      </c>
      <c r="E13" s="9">
        <f>SUM(E5:E11)</f>
        <v>4425.4262250000002</v>
      </c>
    </row>
  </sheetData>
  <mergeCells count="1">
    <mergeCell ref="G5:H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C4460-6412-EB49-A0E4-01F28E5676A5}">
  <dimension ref="B2:H12"/>
  <sheetViews>
    <sheetView zoomScale="150" workbookViewId="0">
      <selection activeCell="E13" sqref="E13"/>
    </sheetView>
  </sheetViews>
  <sheetFormatPr baseColWidth="10" defaultRowHeight="16" x14ac:dyDescent="0.2"/>
  <cols>
    <col min="2" max="2" width="12.5" bestFit="1" customWidth="1"/>
    <col min="4" max="4" width="13.83203125" bestFit="1" customWidth="1"/>
    <col min="7" max="7" width="42.83203125" bestFit="1" customWidth="1"/>
    <col min="8" max="8" width="12.33203125" bestFit="1" customWidth="1"/>
  </cols>
  <sheetData>
    <row r="2" spans="2:8" ht="17" thickBot="1" x14ac:dyDescent="0.25"/>
    <row r="3" spans="2:8" ht="52" thickBot="1" x14ac:dyDescent="0.25">
      <c r="B3" s="13" t="s">
        <v>16</v>
      </c>
      <c r="C3" s="10" t="s">
        <v>13</v>
      </c>
      <c r="D3" s="10" t="s">
        <v>21</v>
      </c>
      <c r="E3" s="11" t="s">
        <v>11</v>
      </c>
    </row>
    <row r="4" spans="2:8" ht="17" thickBot="1" x14ac:dyDescent="0.25">
      <c r="B4" s="27" t="s">
        <v>5</v>
      </c>
      <c r="C4" s="28">
        <v>47.42</v>
      </c>
      <c r="D4" s="29">
        <v>100</v>
      </c>
      <c r="E4" s="30">
        <f>((C4*D4)*0.03)*(11/15)</f>
        <v>104.32399999999998</v>
      </c>
      <c r="G4" s="41" t="s">
        <v>29</v>
      </c>
      <c r="H4" s="41"/>
    </row>
    <row r="5" spans="2:8" x14ac:dyDescent="0.2">
      <c r="B5" s="12" t="s">
        <v>6</v>
      </c>
      <c r="C5" s="24">
        <v>47.42</v>
      </c>
      <c r="D5" s="25">
        <v>100</v>
      </c>
      <c r="E5" s="17">
        <f t="shared" ref="E5:E6" si="0">(C5*D5)*0.03</f>
        <v>142.26</v>
      </c>
      <c r="G5" s="4" t="s">
        <v>26</v>
      </c>
      <c r="H5" s="5" t="s">
        <v>27</v>
      </c>
    </row>
    <row r="6" spans="2:8" x14ac:dyDescent="0.2">
      <c r="B6" s="12" t="s">
        <v>8</v>
      </c>
      <c r="C6" s="24">
        <v>47.42</v>
      </c>
      <c r="D6" s="25">
        <v>100</v>
      </c>
      <c r="E6" s="17">
        <f t="shared" si="0"/>
        <v>142.26</v>
      </c>
      <c r="G6" s="6" t="s">
        <v>22</v>
      </c>
      <c r="H6" s="17">
        <v>47.42</v>
      </c>
    </row>
    <row r="7" spans="2:8" x14ac:dyDescent="0.2">
      <c r="B7" s="12" t="s">
        <v>9</v>
      </c>
      <c r="C7" s="24">
        <v>47.42</v>
      </c>
      <c r="D7" s="25">
        <v>100</v>
      </c>
      <c r="E7" s="17">
        <f>((C7*D7)*0.03)*(9/16)+((C7*D7)*0.0609)*(5/16)</f>
        <v>170.2674375</v>
      </c>
      <c r="G7" s="6" t="s">
        <v>23</v>
      </c>
      <c r="H7" s="17">
        <v>53.79</v>
      </c>
    </row>
    <row r="8" spans="2:8" x14ac:dyDescent="0.2">
      <c r="B8" s="12" t="s">
        <v>10</v>
      </c>
      <c r="C8" s="24">
        <v>47.42</v>
      </c>
      <c r="D8" s="25">
        <v>100</v>
      </c>
      <c r="E8" s="17">
        <f t="shared" ref="E8:E9" si="1">(C8*D8)*0.0609</f>
        <v>288.7878</v>
      </c>
      <c r="G8" s="6" t="s">
        <v>24</v>
      </c>
      <c r="H8" s="17">
        <v>58.02</v>
      </c>
    </row>
    <row r="9" spans="2:8" x14ac:dyDescent="0.2">
      <c r="B9" s="12" t="s">
        <v>7</v>
      </c>
      <c r="C9" s="24">
        <v>47.42</v>
      </c>
      <c r="D9" s="25">
        <v>100</v>
      </c>
      <c r="E9" s="17">
        <f t="shared" si="1"/>
        <v>288.7878</v>
      </c>
      <c r="G9" s="6" t="s">
        <v>25</v>
      </c>
      <c r="H9" s="17">
        <v>64.319999999999993</v>
      </c>
    </row>
    <row r="10" spans="2:8" ht="17" thickBot="1" x14ac:dyDescent="0.25">
      <c r="B10" s="26" t="s">
        <v>40</v>
      </c>
      <c r="C10" s="19">
        <v>47.42</v>
      </c>
      <c r="D10" s="14">
        <v>100</v>
      </c>
      <c r="E10" s="18">
        <f>((C10*D10)*(46/87))*0.0609</f>
        <v>152.69240000000002</v>
      </c>
      <c r="G10" s="6" t="s">
        <v>30</v>
      </c>
      <c r="H10" s="17">
        <v>44.73</v>
      </c>
    </row>
    <row r="11" spans="2:8" ht="17" thickBot="1" x14ac:dyDescent="0.25">
      <c r="G11" s="6" t="s">
        <v>31</v>
      </c>
      <c r="H11" s="17">
        <v>38.5</v>
      </c>
    </row>
    <row r="12" spans="2:8" ht="17" thickBot="1" x14ac:dyDescent="0.25">
      <c r="D12" s="8" t="s">
        <v>15</v>
      </c>
      <c r="E12" s="9">
        <f>SUM(E4:E10)</f>
        <v>1289.3794375000002</v>
      </c>
      <c r="G12" s="15" t="s">
        <v>32</v>
      </c>
      <c r="H12" s="18">
        <v>31.22</v>
      </c>
    </row>
  </sheetData>
  <mergeCells count="1">
    <mergeCell ref="G4:H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77CC5-D2D4-2940-8078-542D28C69594}">
  <dimension ref="B1:G35"/>
  <sheetViews>
    <sheetView zoomScale="131" workbookViewId="0">
      <selection activeCell="H33" sqref="H33"/>
    </sheetView>
  </sheetViews>
  <sheetFormatPr baseColWidth="10" defaultRowHeight="16" x14ac:dyDescent="0.2"/>
  <cols>
    <col min="1" max="1" width="3" customWidth="1"/>
    <col min="2" max="2" width="7.5" bestFit="1" customWidth="1"/>
    <col min="3" max="3" width="18.6640625" bestFit="1" customWidth="1"/>
    <col min="4" max="4" width="11.83203125" bestFit="1" customWidth="1"/>
    <col min="5" max="5" width="20.1640625" bestFit="1" customWidth="1"/>
    <col min="6" max="6" width="13.5" bestFit="1" customWidth="1"/>
    <col min="7" max="8" width="17" bestFit="1" customWidth="1"/>
  </cols>
  <sheetData>
    <row r="1" spans="2:7" ht="17" thickBot="1" x14ac:dyDescent="0.25">
      <c r="D1" s="1"/>
      <c r="E1" s="1"/>
    </row>
    <row r="2" spans="2:7" ht="16" customHeight="1" x14ac:dyDescent="0.2">
      <c r="B2" s="40" t="s">
        <v>33</v>
      </c>
      <c r="C2" s="40"/>
      <c r="D2" s="40"/>
      <c r="E2" s="21">
        <v>87190</v>
      </c>
    </row>
    <row r="3" spans="2:7" ht="16" customHeight="1" x14ac:dyDescent="0.2">
      <c r="B3" s="40" t="s">
        <v>34</v>
      </c>
      <c r="C3" s="40"/>
      <c r="D3" s="40"/>
      <c r="E3" s="22">
        <v>90634</v>
      </c>
    </row>
    <row r="4" spans="2:7" ht="17" customHeight="1" thickBot="1" x14ac:dyDescent="0.25">
      <c r="B4" s="40" t="s">
        <v>35</v>
      </c>
      <c r="C4" s="40"/>
      <c r="D4" s="40"/>
      <c r="E4" s="23">
        <v>93800</v>
      </c>
    </row>
    <row r="5" spans="2:7" ht="17" thickBot="1" x14ac:dyDescent="0.25"/>
    <row r="6" spans="2:7" x14ac:dyDescent="0.2">
      <c r="B6" s="46" t="s">
        <v>4</v>
      </c>
      <c r="C6" s="47" t="s">
        <v>1</v>
      </c>
      <c r="D6" s="47" t="s">
        <v>36</v>
      </c>
      <c r="E6" s="47" t="s">
        <v>12</v>
      </c>
      <c r="F6" s="47" t="s">
        <v>2</v>
      </c>
      <c r="G6" s="48" t="s">
        <v>3</v>
      </c>
    </row>
    <row r="7" spans="2:7" x14ac:dyDescent="0.2">
      <c r="B7" s="45">
        <v>44958</v>
      </c>
      <c r="C7" s="42">
        <f>$E$2/12</f>
        <v>7265.833333333333</v>
      </c>
      <c r="D7" s="43"/>
      <c r="E7" s="42">
        <f>$E$2/12</f>
        <v>7265.833333333333</v>
      </c>
      <c r="F7" s="44">
        <f>E7*12</f>
        <v>87190</v>
      </c>
      <c r="G7" s="35">
        <f t="shared" ref="G7:G32" si="0">E7-C7</f>
        <v>0</v>
      </c>
    </row>
    <row r="8" spans="2:7" x14ac:dyDescent="0.2">
      <c r="B8" s="45">
        <v>44986</v>
      </c>
      <c r="C8" s="42">
        <f>C7</f>
        <v>7265.833333333333</v>
      </c>
      <c r="D8" s="7">
        <v>0.03</v>
      </c>
      <c r="E8" s="42">
        <f>($E$2/12)*1.03</f>
        <v>7483.8083333333334</v>
      </c>
      <c r="F8" s="44">
        <f t="shared" ref="F8:F32" si="1">E8*12</f>
        <v>89805.7</v>
      </c>
      <c r="G8" s="35">
        <f>E8-C8</f>
        <v>217.97500000000036</v>
      </c>
    </row>
    <row r="9" spans="2:7" x14ac:dyDescent="0.2">
      <c r="B9" s="45">
        <v>45017</v>
      </c>
      <c r="C9" s="42">
        <f t="shared" ref="C9:C32" si="2">C8</f>
        <v>7265.833333333333</v>
      </c>
      <c r="D9" s="43"/>
      <c r="E9" s="42">
        <f>($E$2/12)*1.03</f>
        <v>7483.8083333333334</v>
      </c>
      <c r="F9" s="44">
        <f t="shared" si="1"/>
        <v>89805.7</v>
      </c>
      <c r="G9" s="35">
        <f t="shared" si="0"/>
        <v>217.97500000000036</v>
      </c>
    </row>
    <row r="10" spans="2:7" x14ac:dyDescent="0.2">
      <c r="B10" s="45">
        <v>45047</v>
      </c>
      <c r="C10" s="42">
        <f t="shared" si="2"/>
        <v>7265.833333333333</v>
      </c>
      <c r="D10" s="43"/>
      <c r="E10" s="42">
        <f>($E$2/12)*1.03</f>
        <v>7483.8083333333334</v>
      </c>
      <c r="F10" s="44">
        <f t="shared" si="1"/>
        <v>89805.7</v>
      </c>
      <c r="G10" s="35">
        <f t="shared" si="0"/>
        <v>217.97500000000036</v>
      </c>
    </row>
    <row r="11" spans="2:7" x14ac:dyDescent="0.2">
      <c r="B11" s="45">
        <v>45078</v>
      </c>
      <c r="C11" s="42">
        <f t="shared" si="2"/>
        <v>7265.833333333333</v>
      </c>
      <c r="D11" s="43"/>
      <c r="E11" s="42">
        <f>($E$2/12)*1.03</f>
        <v>7483.8083333333334</v>
      </c>
      <c r="F11" s="44">
        <f t="shared" si="1"/>
        <v>89805.7</v>
      </c>
      <c r="G11" s="35">
        <f t="shared" si="0"/>
        <v>217.97500000000036</v>
      </c>
    </row>
    <row r="12" spans="2:7" x14ac:dyDescent="0.2">
      <c r="B12" s="45">
        <v>45108</v>
      </c>
      <c r="C12" s="42">
        <f>E3/12</f>
        <v>7552.833333333333</v>
      </c>
      <c r="D12" s="43"/>
      <c r="E12" s="42">
        <f t="shared" ref="E12:E20" si="3">($E$3/12)*1.03</f>
        <v>7779.4183333333331</v>
      </c>
      <c r="F12" s="44">
        <f t="shared" si="1"/>
        <v>93353.01999999999</v>
      </c>
      <c r="G12" s="35">
        <f t="shared" si="0"/>
        <v>226.58500000000004</v>
      </c>
    </row>
    <row r="13" spans="2:7" x14ac:dyDescent="0.2">
      <c r="B13" s="45">
        <v>45139</v>
      </c>
      <c r="C13" s="42">
        <f t="shared" si="2"/>
        <v>7552.833333333333</v>
      </c>
      <c r="D13" s="43"/>
      <c r="E13" s="42">
        <f t="shared" si="3"/>
        <v>7779.4183333333331</v>
      </c>
      <c r="F13" s="44">
        <f t="shared" si="1"/>
        <v>93353.01999999999</v>
      </c>
      <c r="G13" s="35">
        <f t="shared" si="0"/>
        <v>226.58500000000004</v>
      </c>
    </row>
    <row r="14" spans="2:7" x14ac:dyDescent="0.2">
      <c r="B14" s="45">
        <v>45170</v>
      </c>
      <c r="C14" s="42">
        <f t="shared" si="2"/>
        <v>7552.833333333333</v>
      </c>
      <c r="D14" s="43"/>
      <c r="E14" s="42">
        <f t="shared" si="3"/>
        <v>7779.4183333333331</v>
      </c>
      <c r="F14" s="44">
        <f t="shared" si="1"/>
        <v>93353.01999999999</v>
      </c>
      <c r="G14" s="35">
        <f t="shared" si="0"/>
        <v>226.58500000000004</v>
      </c>
    </row>
    <row r="15" spans="2:7" x14ac:dyDescent="0.2">
      <c r="B15" s="45">
        <v>45200</v>
      </c>
      <c r="C15" s="42">
        <f t="shared" si="2"/>
        <v>7552.833333333333</v>
      </c>
      <c r="D15" s="43"/>
      <c r="E15" s="42">
        <f t="shared" si="3"/>
        <v>7779.4183333333331</v>
      </c>
      <c r="F15" s="44">
        <f t="shared" si="1"/>
        <v>93353.01999999999</v>
      </c>
      <c r="G15" s="35">
        <f t="shared" si="0"/>
        <v>226.58500000000004</v>
      </c>
    </row>
    <row r="16" spans="2:7" x14ac:dyDescent="0.2">
      <c r="B16" s="45">
        <v>45231</v>
      </c>
      <c r="C16" s="42">
        <f t="shared" si="2"/>
        <v>7552.833333333333</v>
      </c>
      <c r="D16" s="43"/>
      <c r="E16" s="42">
        <f t="shared" si="3"/>
        <v>7779.4183333333331</v>
      </c>
      <c r="F16" s="44">
        <f t="shared" si="1"/>
        <v>93353.01999999999</v>
      </c>
      <c r="G16" s="35">
        <f t="shared" si="0"/>
        <v>226.58500000000004</v>
      </c>
    </row>
    <row r="17" spans="2:7" x14ac:dyDescent="0.2">
      <c r="B17" s="45">
        <v>45261</v>
      </c>
      <c r="C17" s="42">
        <f t="shared" si="2"/>
        <v>7552.833333333333</v>
      </c>
      <c r="D17" s="43"/>
      <c r="E17" s="42">
        <f t="shared" si="3"/>
        <v>7779.4183333333331</v>
      </c>
      <c r="F17" s="44">
        <f t="shared" si="1"/>
        <v>93353.01999999999</v>
      </c>
      <c r="G17" s="35">
        <f t="shared" si="0"/>
        <v>226.58500000000004</v>
      </c>
    </row>
    <row r="18" spans="2:7" x14ac:dyDescent="0.2">
      <c r="B18" s="45">
        <v>45292</v>
      </c>
      <c r="C18" s="42">
        <f t="shared" si="2"/>
        <v>7552.833333333333</v>
      </c>
      <c r="D18" s="43"/>
      <c r="E18" s="42">
        <f t="shared" si="3"/>
        <v>7779.4183333333331</v>
      </c>
      <c r="F18" s="44">
        <f t="shared" si="1"/>
        <v>93353.01999999999</v>
      </c>
      <c r="G18" s="35">
        <f t="shared" si="0"/>
        <v>226.58500000000004</v>
      </c>
    </row>
    <row r="19" spans="2:7" x14ac:dyDescent="0.2">
      <c r="B19" s="45">
        <v>45323</v>
      </c>
      <c r="C19" s="42">
        <f t="shared" si="2"/>
        <v>7552.833333333333</v>
      </c>
      <c r="D19" s="43"/>
      <c r="E19" s="42">
        <f t="shared" si="3"/>
        <v>7779.4183333333331</v>
      </c>
      <c r="F19" s="44">
        <f t="shared" si="1"/>
        <v>93353.01999999999</v>
      </c>
      <c r="G19" s="35">
        <f t="shared" si="0"/>
        <v>226.58500000000004</v>
      </c>
    </row>
    <row r="20" spans="2:7" x14ac:dyDescent="0.2">
      <c r="B20" s="45">
        <v>45352</v>
      </c>
      <c r="C20" s="42">
        <f t="shared" si="2"/>
        <v>7552.833333333333</v>
      </c>
      <c r="D20" s="43"/>
      <c r="E20" s="42">
        <f t="shared" si="3"/>
        <v>7779.4183333333331</v>
      </c>
      <c r="F20" s="44">
        <f t="shared" si="1"/>
        <v>93353.01999999999</v>
      </c>
      <c r="G20" s="35">
        <f t="shared" si="0"/>
        <v>226.58500000000004</v>
      </c>
    </row>
    <row r="21" spans="2:7" x14ac:dyDescent="0.2">
      <c r="B21" s="45">
        <v>45383</v>
      </c>
      <c r="C21" s="42">
        <f t="shared" si="2"/>
        <v>7552.833333333333</v>
      </c>
      <c r="D21" s="7">
        <v>0.03</v>
      </c>
      <c r="E21" s="42">
        <f>($E$3/12)*1.03*1.03</f>
        <v>8012.8008833333333</v>
      </c>
      <c r="F21" s="44">
        <f t="shared" si="1"/>
        <v>96153.6106</v>
      </c>
      <c r="G21" s="35">
        <f t="shared" si="0"/>
        <v>459.9675500000003</v>
      </c>
    </row>
    <row r="22" spans="2:7" x14ac:dyDescent="0.2">
      <c r="B22" s="45">
        <v>45413</v>
      </c>
      <c r="C22" s="42">
        <f t="shared" si="2"/>
        <v>7552.833333333333</v>
      </c>
      <c r="D22" s="43"/>
      <c r="E22" s="42">
        <f>($E$3/12)*1.03*1.03</f>
        <v>8012.8008833333333</v>
      </c>
      <c r="F22" s="44">
        <f t="shared" si="1"/>
        <v>96153.6106</v>
      </c>
      <c r="G22" s="35">
        <f t="shared" si="0"/>
        <v>459.9675500000003</v>
      </c>
    </row>
    <row r="23" spans="2:7" x14ac:dyDescent="0.2">
      <c r="B23" s="45">
        <v>45444</v>
      </c>
      <c r="C23" s="42">
        <f t="shared" si="2"/>
        <v>7552.833333333333</v>
      </c>
      <c r="D23" s="43"/>
      <c r="E23" s="42">
        <f>($E$3/12)*1.03*1.03</f>
        <v>8012.8008833333333</v>
      </c>
      <c r="F23" s="44">
        <f t="shared" si="1"/>
        <v>96153.6106</v>
      </c>
      <c r="G23" s="35">
        <f t="shared" si="0"/>
        <v>459.9675500000003</v>
      </c>
    </row>
    <row r="24" spans="2:7" x14ac:dyDescent="0.2">
      <c r="B24" s="45">
        <v>45474</v>
      </c>
      <c r="C24" s="42">
        <f>E4/12</f>
        <v>7816.666666666667</v>
      </c>
      <c r="D24" s="43"/>
      <c r="E24" s="42">
        <f t="shared" ref="E24:E31" si="4">($E$4/12)*1.03*1.03</f>
        <v>8292.7016666666677</v>
      </c>
      <c r="F24" s="44">
        <f t="shared" si="1"/>
        <v>99512.420000000013</v>
      </c>
      <c r="G24" s="35">
        <f t="shared" si="0"/>
        <v>476.03500000000076</v>
      </c>
    </row>
    <row r="25" spans="2:7" x14ac:dyDescent="0.2">
      <c r="B25" s="45">
        <v>45505</v>
      </c>
      <c r="C25" s="42">
        <f t="shared" si="2"/>
        <v>7816.666666666667</v>
      </c>
      <c r="D25" s="43"/>
      <c r="E25" s="42">
        <f t="shared" si="4"/>
        <v>8292.7016666666677</v>
      </c>
      <c r="F25" s="44">
        <f t="shared" si="1"/>
        <v>99512.420000000013</v>
      </c>
      <c r="G25" s="35">
        <f t="shared" si="0"/>
        <v>476.03500000000076</v>
      </c>
    </row>
    <row r="26" spans="2:7" x14ac:dyDescent="0.2">
      <c r="B26" s="45">
        <v>45536</v>
      </c>
      <c r="C26" s="42">
        <f t="shared" si="2"/>
        <v>7816.666666666667</v>
      </c>
      <c r="D26" s="43"/>
      <c r="E26" s="42">
        <f t="shared" si="4"/>
        <v>8292.7016666666677</v>
      </c>
      <c r="F26" s="44">
        <f t="shared" si="1"/>
        <v>99512.420000000013</v>
      </c>
      <c r="G26" s="35">
        <f t="shared" si="0"/>
        <v>476.03500000000076</v>
      </c>
    </row>
    <row r="27" spans="2:7" x14ac:dyDescent="0.2">
      <c r="B27" s="45">
        <v>45566</v>
      </c>
      <c r="C27" s="42">
        <f t="shared" si="2"/>
        <v>7816.666666666667</v>
      </c>
      <c r="D27" s="43"/>
      <c r="E27" s="42">
        <f t="shared" si="4"/>
        <v>8292.7016666666677</v>
      </c>
      <c r="F27" s="44">
        <f t="shared" si="1"/>
        <v>99512.420000000013</v>
      </c>
      <c r="G27" s="35">
        <f t="shared" si="0"/>
        <v>476.03500000000076</v>
      </c>
    </row>
    <row r="28" spans="2:7" x14ac:dyDescent="0.2">
      <c r="B28" s="45">
        <v>45597</v>
      </c>
      <c r="C28" s="42">
        <f t="shared" si="2"/>
        <v>7816.666666666667</v>
      </c>
      <c r="D28" s="43"/>
      <c r="E28" s="42">
        <f t="shared" si="4"/>
        <v>8292.7016666666677</v>
      </c>
      <c r="F28" s="44">
        <f t="shared" si="1"/>
        <v>99512.420000000013</v>
      </c>
      <c r="G28" s="35">
        <f t="shared" si="0"/>
        <v>476.03500000000076</v>
      </c>
    </row>
    <row r="29" spans="2:7" x14ac:dyDescent="0.2">
      <c r="B29" s="45">
        <v>45627</v>
      </c>
      <c r="C29" s="42">
        <f t="shared" si="2"/>
        <v>7816.666666666667</v>
      </c>
      <c r="D29" s="43"/>
      <c r="E29" s="42">
        <f t="shared" si="4"/>
        <v>8292.7016666666677</v>
      </c>
      <c r="F29" s="44">
        <f t="shared" si="1"/>
        <v>99512.420000000013</v>
      </c>
      <c r="G29" s="35">
        <f t="shared" si="0"/>
        <v>476.03500000000076</v>
      </c>
    </row>
    <row r="30" spans="2:7" x14ac:dyDescent="0.2">
      <c r="B30" s="45">
        <v>45658</v>
      </c>
      <c r="C30" s="42">
        <f t="shared" si="2"/>
        <v>7816.666666666667</v>
      </c>
      <c r="D30" s="52"/>
      <c r="E30" s="42">
        <f t="shared" si="4"/>
        <v>8292.7016666666677</v>
      </c>
      <c r="F30" s="44">
        <f t="shared" si="1"/>
        <v>99512.420000000013</v>
      </c>
      <c r="G30" s="35">
        <f t="shared" si="0"/>
        <v>476.03500000000076</v>
      </c>
    </row>
    <row r="31" spans="2:7" x14ac:dyDescent="0.2">
      <c r="B31" s="45">
        <v>45689</v>
      </c>
      <c r="C31" s="42">
        <f t="shared" si="2"/>
        <v>7816.666666666667</v>
      </c>
      <c r="D31" s="43"/>
      <c r="E31" s="42">
        <f t="shared" si="4"/>
        <v>8292.7016666666677</v>
      </c>
      <c r="F31" s="44">
        <f t="shared" si="1"/>
        <v>99512.420000000013</v>
      </c>
      <c r="G31" s="35">
        <f t="shared" si="0"/>
        <v>476.03500000000076</v>
      </c>
    </row>
    <row r="32" spans="2:7" ht="17" thickBot="1" x14ac:dyDescent="0.25">
      <c r="B32" s="49">
        <v>45717</v>
      </c>
      <c r="C32" s="37">
        <f t="shared" si="2"/>
        <v>7816.666666666667</v>
      </c>
      <c r="D32" s="50"/>
      <c r="E32" s="37">
        <f>C32*1.03*1.03</f>
        <v>8292.7016666666677</v>
      </c>
      <c r="F32" s="51">
        <f t="shared" si="1"/>
        <v>99512.420000000013</v>
      </c>
      <c r="G32" s="39">
        <f t="shared" si="0"/>
        <v>476.03500000000076</v>
      </c>
    </row>
    <row r="33" spans="7:7" ht="17" thickBot="1" x14ac:dyDescent="0.25"/>
    <row r="34" spans="7:7" x14ac:dyDescent="0.2">
      <c r="G34" s="2" t="s">
        <v>0</v>
      </c>
    </row>
    <row r="35" spans="7:7" ht="17" thickBot="1" x14ac:dyDescent="0.25">
      <c r="G35" s="20">
        <f>SUM(G7:G32)</f>
        <v>8575.3826500000105</v>
      </c>
    </row>
  </sheetData>
  <mergeCells count="3">
    <mergeCell ref="B2:D2"/>
    <mergeCell ref="B3:D3"/>
    <mergeCell ref="B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Full Time (Except HEO)</vt:lpstr>
      <vt:lpstr>Teaching Adjuncts</vt:lpstr>
      <vt:lpstr>NTA, Adj. CLT</vt:lpstr>
      <vt:lpstr>HEO Series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Tycho McManus</dc:creator>
  <cp:lastModifiedBy>Tycho McManus</cp:lastModifiedBy>
  <dcterms:created xsi:type="dcterms:W3CDTF">2024-12-12T15:44:14Z</dcterms:created>
  <dcterms:modified xsi:type="dcterms:W3CDTF">2025-02-19T18:14:21Z</dcterms:modified>
</cp:coreProperties>
</file>